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410" windowWidth="15135" windowHeight="1845"/>
  </bookViews>
  <sheets>
    <sheet name="Notes" sheetId="5" r:id="rId1"/>
    <sheet name="NTA Tables" sheetId="1" r:id="rId2"/>
    <sheet name="LC and RA" sheetId="2" r:id="rId3"/>
    <sheet name="Transfers" sheetId="4" r:id="rId4"/>
    <sheet name="Other current transfers" sheetId="3" r:id="rId5"/>
    <sheet name="Powerpoint charts" sheetId="6" r:id="rId6"/>
  </sheets>
  <externalReferences>
    <externalReference r:id="rId7"/>
  </externalReferences>
  <calcPr calcId="145621"/>
</workbook>
</file>

<file path=xl/calcChain.xml><?xml version="1.0" encoding="utf-8"?>
<calcChain xmlns="http://schemas.openxmlformats.org/spreadsheetml/2006/main">
  <c r="E49" i="2" l="1"/>
  <c r="J11" i="3" l="1"/>
  <c r="G11" i="3"/>
  <c r="K86" i="2"/>
  <c r="M86" i="2" s="1"/>
  <c r="G85" i="2"/>
  <c r="E85" i="2"/>
  <c r="D34" i="2"/>
  <c r="D32" i="2"/>
  <c r="J15" i="2"/>
  <c r="F17" i="2"/>
  <c r="D9" i="2"/>
  <c r="D8" i="2"/>
  <c r="D73" i="2"/>
  <c r="E73" i="2" s="1"/>
  <c r="D20" i="2"/>
  <c r="D42" i="2" l="1"/>
  <c r="D47" i="2" s="1"/>
  <c r="D41" i="2"/>
  <c r="H9" i="2"/>
  <c r="L9" i="2" s="1"/>
  <c r="H8" i="2" l="1"/>
  <c r="L8" i="2" s="1"/>
  <c r="E133" i="2" l="1"/>
  <c r="B50" i="1" s="1"/>
  <c r="D121" i="2"/>
  <c r="B28" i="1" s="1"/>
  <c r="B72" i="1" s="1"/>
  <c r="A3" i="1" l="1"/>
  <c r="B3" i="1"/>
  <c r="G111" i="2"/>
  <c r="H35" i="4"/>
  <c r="I34" i="4"/>
  <c r="M34" i="4" s="1"/>
  <c r="H34" i="4"/>
  <c r="L34" i="4" s="1"/>
  <c r="I33" i="4"/>
  <c r="I32" i="4"/>
  <c r="M32" i="4" s="1"/>
  <c r="H32" i="4"/>
  <c r="L32" i="4" s="1"/>
  <c r="J35" i="4"/>
  <c r="G35" i="4"/>
  <c r="I35" i="4" s="1"/>
  <c r="M35" i="4" s="1"/>
  <c r="G72" i="3"/>
  <c r="F72" i="3"/>
  <c r="K71" i="3"/>
  <c r="J71" i="3"/>
  <c r="G71" i="3"/>
  <c r="F71" i="3"/>
  <c r="K69" i="3"/>
  <c r="J69" i="3"/>
  <c r="J56" i="3"/>
  <c r="G56" i="3"/>
  <c r="G55" i="3"/>
  <c r="K16" i="4"/>
  <c r="J16" i="4"/>
  <c r="G16" i="4"/>
  <c r="F16" i="4"/>
  <c r="E16" i="4"/>
  <c r="D16" i="4"/>
  <c r="K15" i="4"/>
  <c r="G15" i="4"/>
  <c r="E15" i="4"/>
  <c r="D15" i="4"/>
  <c r="H15" i="4" s="1"/>
  <c r="L15" i="4" s="1"/>
  <c r="J14" i="4"/>
  <c r="F14" i="4"/>
  <c r="E14" i="4"/>
  <c r="I14" i="4" s="1"/>
  <c r="M14" i="4" s="1"/>
  <c r="D14" i="4"/>
  <c r="K13" i="4"/>
  <c r="K33" i="4" s="1"/>
  <c r="F33" i="4" s="1"/>
  <c r="H33" i="4" s="1"/>
  <c r="L33" i="4" s="1"/>
  <c r="G13" i="4"/>
  <c r="F13" i="4"/>
  <c r="H13" i="4" s="1"/>
  <c r="L13" i="4" s="1"/>
  <c r="E13" i="4"/>
  <c r="K12" i="4"/>
  <c r="E6" i="6" s="1"/>
  <c r="J12" i="4"/>
  <c r="B9" i="6" s="1"/>
  <c r="G12" i="4"/>
  <c r="D6" i="6" s="1"/>
  <c r="F12" i="4"/>
  <c r="B8" i="6" s="1"/>
  <c r="E12" i="4"/>
  <c r="C6" i="6" s="1"/>
  <c r="D12" i="4"/>
  <c r="B7" i="6" s="1"/>
  <c r="F11" i="4"/>
  <c r="D11" i="4"/>
  <c r="L35" i="4" l="1"/>
  <c r="M33" i="4"/>
  <c r="D29" i="4"/>
  <c r="I16" i="4"/>
  <c r="M16" i="4" s="1"/>
  <c r="E26" i="4"/>
  <c r="I26" i="4" s="1"/>
  <c r="M26" i="4" s="1"/>
  <c r="F27" i="4"/>
  <c r="D39" i="4"/>
  <c r="H39" i="4" s="1"/>
  <c r="L39" i="4" s="1"/>
  <c r="D38" i="4"/>
  <c r="H38" i="4" s="1"/>
  <c r="L38" i="4" s="1"/>
  <c r="F26" i="4"/>
  <c r="H26" i="4" s="1"/>
  <c r="L26" i="4" s="1"/>
  <c r="E39" i="4"/>
  <c r="I39" i="4" s="1"/>
  <c r="M39" i="4" s="1"/>
  <c r="G29" i="4"/>
  <c r="I29" i="4" s="1"/>
  <c r="M29" i="4" s="1"/>
  <c r="I12" i="4"/>
  <c r="H11" i="4"/>
  <c r="L11" i="4" s="1"/>
  <c r="I13" i="4"/>
  <c r="F17" i="4"/>
  <c r="I15" i="4"/>
  <c r="M15" i="4" s="1"/>
  <c r="H12" i="4"/>
  <c r="H14" i="4"/>
  <c r="L14" i="4" s="1"/>
  <c r="H16" i="4"/>
  <c r="L16" i="4" s="1"/>
  <c r="D17" i="4"/>
  <c r="K12" i="3"/>
  <c r="J12" i="3"/>
  <c r="G12" i="3"/>
  <c r="F12" i="3"/>
  <c r="E12" i="3"/>
  <c r="D12" i="3"/>
  <c r="K11" i="3"/>
  <c r="K56" i="3" s="1"/>
  <c r="F11" i="3"/>
  <c r="F56" i="3" s="1"/>
  <c r="E11" i="3"/>
  <c r="D11" i="3"/>
  <c r="D56" i="3" s="1"/>
  <c r="D70" i="3" s="1"/>
  <c r="K10" i="3"/>
  <c r="K55" i="3" s="1"/>
  <c r="J10" i="3"/>
  <c r="J55" i="3" s="1"/>
  <c r="F10" i="3"/>
  <c r="E10" i="3"/>
  <c r="D10" i="3"/>
  <c r="D55" i="3" s="1"/>
  <c r="K9" i="3"/>
  <c r="J9" i="3"/>
  <c r="G9" i="3"/>
  <c r="F9" i="3"/>
  <c r="E9" i="3"/>
  <c r="D9" i="3"/>
  <c r="J8" i="3"/>
  <c r="G8" i="3"/>
  <c r="F8" i="3"/>
  <c r="E8" i="3"/>
  <c r="D8" i="3"/>
  <c r="K7" i="3"/>
  <c r="J7" i="3"/>
  <c r="G7" i="3"/>
  <c r="F7" i="3"/>
  <c r="E7" i="3"/>
  <c r="D7" i="3"/>
  <c r="K84" i="2"/>
  <c r="J84" i="2"/>
  <c r="E84" i="2"/>
  <c r="I84" i="2" s="1"/>
  <c r="D84" i="2"/>
  <c r="H84" i="2" s="1"/>
  <c r="F82" i="2"/>
  <c r="D82" i="2"/>
  <c r="I73" i="2"/>
  <c r="M73" i="2" s="1"/>
  <c r="H73" i="2"/>
  <c r="L73" i="2" s="1"/>
  <c r="L84" i="2" l="1"/>
  <c r="M84" i="2"/>
  <c r="H29" i="4"/>
  <c r="L29" i="4" s="1"/>
  <c r="E27" i="4"/>
  <c r="H27" i="4"/>
  <c r="L27" i="4" s="1"/>
  <c r="F55" i="3"/>
  <c r="F54" i="3" s="1"/>
  <c r="D79" i="3"/>
  <c r="J79" i="3"/>
  <c r="F57" i="3"/>
  <c r="D21" i="3" s="1"/>
  <c r="F79" i="3"/>
  <c r="I10" i="3"/>
  <c r="I55" i="3" s="1"/>
  <c r="E55" i="3"/>
  <c r="I11" i="3"/>
  <c r="I56" i="3" s="1"/>
  <c r="E56" i="3"/>
  <c r="E70" i="3" s="1"/>
  <c r="K57" i="3"/>
  <c r="G19" i="3" s="1"/>
  <c r="D57" i="3"/>
  <c r="D20" i="3" s="1"/>
  <c r="J57" i="3"/>
  <c r="D22" i="3" s="1"/>
  <c r="G57" i="3"/>
  <c r="E57" i="3"/>
  <c r="E19" i="3" s="1"/>
  <c r="M13" i="4"/>
  <c r="H17" i="4"/>
  <c r="M12" i="4"/>
  <c r="L12" i="4"/>
  <c r="H11" i="3"/>
  <c r="I7" i="3"/>
  <c r="M7" i="3" s="1"/>
  <c r="H8" i="3"/>
  <c r="H10" i="3"/>
  <c r="H12" i="3"/>
  <c r="L12" i="3" s="1"/>
  <c r="H7" i="3"/>
  <c r="I9" i="3"/>
  <c r="M9" i="3" s="1"/>
  <c r="I12" i="3"/>
  <c r="M12" i="3" s="1"/>
  <c r="I8" i="3"/>
  <c r="H9" i="3"/>
  <c r="L9" i="3" s="1"/>
  <c r="D13" i="2"/>
  <c r="D51" i="2" s="1"/>
  <c r="D55" i="2" s="1"/>
  <c r="D70" i="2" s="1"/>
  <c r="D12" i="2"/>
  <c r="F11" i="2"/>
  <c r="D14" i="2"/>
  <c r="H14" i="2" s="1"/>
  <c r="D11" i="2"/>
  <c r="D10" i="2"/>
  <c r="F7" i="2"/>
  <c r="E41" i="2" s="1"/>
  <c r="E45" i="2" s="1"/>
  <c r="E53" i="2" s="1"/>
  <c r="D7" i="2"/>
  <c r="D25" i="2" l="1"/>
  <c r="E25" i="2" s="1"/>
  <c r="D52" i="2"/>
  <c r="H12" i="2"/>
  <c r="D50" i="2"/>
  <c r="H70" i="2"/>
  <c r="L70" i="2" s="1"/>
  <c r="E128" i="2"/>
  <c r="B45" i="1" s="1"/>
  <c r="I27" i="4"/>
  <c r="M27" i="4" s="1"/>
  <c r="E38" i="4"/>
  <c r="I38" i="4" s="1"/>
  <c r="M38" i="4" s="1"/>
  <c r="L7" i="3"/>
  <c r="L79" i="3" s="1"/>
  <c r="H79" i="3"/>
  <c r="M11" i="3"/>
  <c r="M56" i="3" s="1"/>
  <c r="D54" i="3"/>
  <c r="F19" i="3"/>
  <c r="H19" i="3" s="1"/>
  <c r="F24" i="3" s="1"/>
  <c r="G54" i="3"/>
  <c r="K54" i="3"/>
  <c r="M10" i="3"/>
  <c r="M55" i="3" s="1"/>
  <c r="E54" i="3"/>
  <c r="J54" i="3"/>
  <c r="L10" i="3"/>
  <c r="L55" i="3" s="1"/>
  <c r="H55" i="3"/>
  <c r="L11" i="3"/>
  <c r="L56" i="3" s="1"/>
  <c r="H56" i="3"/>
  <c r="M8" i="3"/>
  <c r="M57" i="3" s="1"/>
  <c r="I57" i="3"/>
  <c r="I54" i="3" s="1"/>
  <c r="L8" i="3"/>
  <c r="L57" i="3" s="1"/>
  <c r="H57" i="3"/>
  <c r="G20" i="3"/>
  <c r="G21" i="3"/>
  <c r="D23" i="3"/>
  <c r="I21" i="3" s="1"/>
  <c r="F68" i="2"/>
  <c r="D117" i="2" s="1"/>
  <c r="B24" i="1" s="1"/>
  <c r="B68" i="1" s="1"/>
  <c r="H13" i="2"/>
  <c r="H11" i="2"/>
  <c r="E135" i="2"/>
  <c r="B52" i="1" s="1"/>
  <c r="G83" i="2"/>
  <c r="E83" i="2"/>
  <c r="E90" i="2" s="1"/>
  <c r="F90" i="2" l="1"/>
  <c r="F92" i="2" s="1"/>
  <c r="D98" i="2"/>
  <c r="D49" i="2"/>
  <c r="I85" i="2"/>
  <c r="E111" i="2"/>
  <c r="K61" i="3"/>
  <c r="K72" i="3" s="1"/>
  <c r="K42" i="4" s="1"/>
  <c r="K41" i="4" s="1"/>
  <c r="D61" i="3"/>
  <c r="G47" i="3"/>
  <c r="K59" i="3"/>
  <c r="K70" i="3" s="1"/>
  <c r="F59" i="3"/>
  <c r="E22" i="3"/>
  <c r="F22" i="3"/>
  <c r="F29" i="3" s="1"/>
  <c r="F37" i="3" s="1"/>
  <c r="L54" i="3"/>
  <c r="H54" i="3"/>
  <c r="M54" i="3"/>
  <c r="D30" i="3"/>
  <c r="D38" i="3" s="1"/>
  <c r="G46" i="3"/>
  <c r="D31" i="3"/>
  <c r="D39" i="3" s="1"/>
  <c r="I20" i="3"/>
  <c r="G24" i="3"/>
  <c r="E24" i="3"/>
  <c r="H24" i="3"/>
  <c r="I23" i="3"/>
  <c r="I22" i="3"/>
  <c r="F25" i="2"/>
  <c r="D43" i="2" s="1"/>
  <c r="H82" i="2"/>
  <c r="L82" i="2" s="1"/>
  <c r="I83" i="2"/>
  <c r="M83" i="2" s="1"/>
  <c r="D90" i="2" l="1"/>
  <c r="D40" i="3"/>
  <c r="M85" i="2"/>
  <c r="I111" i="2"/>
  <c r="D32" i="3"/>
  <c r="H59" i="3"/>
  <c r="H70" i="3" s="1"/>
  <c r="F70" i="3"/>
  <c r="F36" i="4" s="1"/>
  <c r="K68" i="3"/>
  <c r="K74" i="3" s="1"/>
  <c r="K75" i="3" s="1"/>
  <c r="K36" i="4"/>
  <c r="K31" i="4" s="1"/>
  <c r="H61" i="3"/>
  <c r="H72" i="3" s="1"/>
  <c r="D72" i="3"/>
  <c r="D42" i="4" s="1"/>
  <c r="E29" i="3"/>
  <c r="J61" i="3"/>
  <c r="E61" i="3"/>
  <c r="K63" i="3"/>
  <c r="E48" i="3"/>
  <c r="F48" i="3"/>
  <c r="G59" i="3" s="1"/>
  <c r="J59" i="3"/>
  <c r="J70" i="3" s="1"/>
  <c r="G45" i="3"/>
  <c r="B6" i="1"/>
  <c r="H32" i="2"/>
  <c r="D35" i="2"/>
  <c r="D31" i="2"/>
  <c r="H31" i="2" s="1"/>
  <c r="J64" i="2"/>
  <c r="H17" i="2"/>
  <c r="L17" i="2" s="1"/>
  <c r="K18" i="2"/>
  <c r="K72" i="2" s="1"/>
  <c r="K67" i="2" s="1"/>
  <c r="K110" i="2" s="1"/>
  <c r="G18" i="2"/>
  <c r="G72" i="2" s="1"/>
  <c r="D120" i="2" s="1"/>
  <c r="B27" i="1" s="1"/>
  <c r="B71" i="1" s="1"/>
  <c r="E18" i="2"/>
  <c r="E72" i="2" s="1"/>
  <c r="J18" i="2"/>
  <c r="J72" i="2" s="1"/>
  <c r="J67" i="2" s="1"/>
  <c r="J110" i="2" s="1"/>
  <c r="F18" i="2"/>
  <c r="F72" i="2" s="1"/>
  <c r="D119" i="2" s="1"/>
  <c r="B26" i="1" s="1"/>
  <c r="B70" i="1" s="1"/>
  <c r="D18" i="2"/>
  <c r="F16" i="2"/>
  <c r="K15" i="2"/>
  <c r="M15" i="2" s="1"/>
  <c r="D15" i="2"/>
  <c r="H10" i="2"/>
  <c r="L10" i="2" s="1"/>
  <c r="G29" i="3" l="1"/>
  <c r="E39" i="3" s="1"/>
  <c r="E47" i="3" s="1"/>
  <c r="F58" i="3" s="1"/>
  <c r="F69" i="3" s="1"/>
  <c r="E37" i="3"/>
  <c r="G37" i="3" s="1"/>
  <c r="C64" i="1"/>
  <c r="C63" i="1"/>
  <c r="D118" i="2"/>
  <c r="K45" i="4"/>
  <c r="K46" i="4" s="1"/>
  <c r="G28" i="4"/>
  <c r="I28" i="4" s="1"/>
  <c r="M28" i="4" s="1"/>
  <c r="D28" i="4"/>
  <c r="I59" i="3"/>
  <c r="G70" i="3"/>
  <c r="L61" i="3"/>
  <c r="L72" i="3" s="1"/>
  <c r="J72" i="3"/>
  <c r="J42" i="4" s="1"/>
  <c r="J41" i="4" s="1"/>
  <c r="D41" i="4"/>
  <c r="H41" i="4" s="1"/>
  <c r="H42" i="4"/>
  <c r="H36" i="4"/>
  <c r="F31" i="4"/>
  <c r="J36" i="4"/>
  <c r="J31" i="4" s="1"/>
  <c r="I61" i="3"/>
  <c r="I72" i="3" s="1"/>
  <c r="E72" i="3"/>
  <c r="E42" i="4" s="1"/>
  <c r="D60" i="4" s="1"/>
  <c r="L59" i="3"/>
  <c r="L70" i="3" s="1"/>
  <c r="J63" i="3"/>
  <c r="D48" i="3"/>
  <c r="F67" i="2"/>
  <c r="F110" i="2" s="1"/>
  <c r="F74" i="2"/>
  <c r="E67" i="2"/>
  <c r="E110" i="2" s="1"/>
  <c r="E74" i="2"/>
  <c r="E134" i="2" s="1"/>
  <c r="G67" i="2"/>
  <c r="G110" i="2" s="1"/>
  <c r="G74" i="2"/>
  <c r="D19" i="2"/>
  <c r="F19" i="2"/>
  <c r="H36" i="2"/>
  <c r="J35" i="2"/>
  <c r="E34" i="2" s="1"/>
  <c r="K35" i="2"/>
  <c r="H15" i="2"/>
  <c r="H16" i="2"/>
  <c r="L16" i="2" s="1"/>
  <c r="H18" i="2"/>
  <c r="L18" i="2" s="1"/>
  <c r="D72" i="2"/>
  <c r="K64" i="2"/>
  <c r="M64" i="2" s="1"/>
  <c r="D36" i="2"/>
  <c r="I18" i="2"/>
  <c r="H76" i="2" l="1"/>
  <c r="E91" i="2"/>
  <c r="F38" i="3"/>
  <c r="F46" i="3" s="1"/>
  <c r="D58" i="3" s="1"/>
  <c r="D69" i="3" s="1"/>
  <c r="F39" i="3"/>
  <c r="F47" i="3" s="1"/>
  <c r="F45" i="3" s="1"/>
  <c r="E58" i="3"/>
  <c r="E69" i="3" s="1"/>
  <c r="E38" i="3"/>
  <c r="D62" i="3" s="1"/>
  <c r="M61" i="3"/>
  <c r="M72" i="3" s="1"/>
  <c r="D57" i="4"/>
  <c r="B21" i="1" s="1"/>
  <c r="C62" i="1"/>
  <c r="C60" i="1"/>
  <c r="C59" i="1" s="1"/>
  <c r="B51" i="1"/>
  <c r="E132" i="2"/>
  <c r="B49" i="1" s="1"/>
  <c r="D74" i="2"/>
  <c r="E131" i="2"/>
  <c r="B40" i="1"/>
  <c r="D59" i="4"/>
  <c r="B33" i="1" s="1"/>
  <c r="D116" i="2"/>
  <c r="B25" i="1"/>
  <c r="H28" i="4"/>
  <c r="L28" i="4" s="1"/>
  <c r="D52" i="4"/>
  <c r="B16" i="1" s="1"/>
  <c r="B61" i="1" s="1"/>
  <c r="D61" i="1" s="1"/>
  <c r="G112" i="2"/>
  <c r="F25" i="4"/>
  <c r="H25" i="4" s="1"/>
  <c r="L25" i="4" s="1"/>
  <c r="E25" i="4"/>
  <c r="I25" i="4" s="1"/>
  <c r="M25" i="4" s="1"/>
  <c r="H31" i="4"/>
  <c r="L31" i="4" s="1"/>
  <c r="L36" i="4"/>
  <c r="J45" i="4"/>
  <c r="J46" i="4" s="1"/>
  <c r="E41" i="4"/>
  <c r="I41" i="4" s="1"/>
  <c r="M41" i="4" s="1"/>
  <c r="I42" i="4"/>
  <c r="M42" i="4" s="1"/>
  <c r="E30" i="4"/>
  <c r="F30" i="4"/>
  <c r="F68" i="3"/>
  <c r="L42" i="4"/>
  <c r="G36" i="4"/>
  <c r="J68" i="3"/>
  <c r="L41" i="4"/>
  <c r="M59" i="3"/>
  <c r="M70" i="3" s="1"/>
  <c r="I70" i="3"/>
  <c r="E46" i="3"/>
  <c r="I67" i="2"/>
  <c r="I110" i="2" s="1"/>
  <c r="H19" i="2"/>
  <c r="F34" i="2"/>
  <c r="E35" i="2"/>
  <c r="H72" i="2"/>
  <c r="L15" i="2"/>
  <c r="M18" i="2"/>
  <c r="I72" i="2"/>
  <c r="I74" i="2" s="1"/>
  <c r="F60" i="3" l="1"/>
  <c r="E92" i="2"/>
  <c r="D99" i="2" s="1"/>
  <c r="B7" i="1" s="1"/>
  <c r="D91" i="2"/>
  <c r="D92" i="2" s="1"/>
  <c r="G58" i="3"/>
  <c r="G69" i="3" s="1"/>
  <c r="G30" i="4" s="1"/>
  <c r="G24" i="4" s="1"/>
  <c r="D46" i="3"/>
  <c r="E62" i="3"/>
  <c r="I62" i="3" s="1"/>
  <c r="E49" i="1"/>
  <c r="B48" i="1"/>
  <c r="E130" i="2"/>
  <c r="B47" i="1" s="1"/>
  <c r="E25" i="1"/>
  <c r="B69" i="1"/>
  <c r="D115" i="2"/>
  <c r="B22" i="1" s="1"/>
  <c r="B66" i="1" s="1"/>
  <c r="B23" i="1"/>
  <c r="E33" i="1"/>
  <c r="F24" i="4"/>
  <c r="D55" i="4" s="1"/>
  <c r="B19" i="1" s="1"/>
  <c r="B64" i="1" s="1"/>
  <c r="D64" i="1" s="1"/>
  <c r="G68" i="3"/>
  <c r="F78" i="3" s="1"/>
  <c r="J78" i="3"/>
  <c r="J74" i="3"/>
  <c r="J75" i="3" s="1"/>
  <c r="D30" i="4"/>
  <c r="D53" i="4" s="1"/>
  <c r="B17" i="1" s="1"/>
  <c r="B62" i="1" s="1"/>
  <c r="D62" i="1" s="1"/>
  <c r="I30" i="4"/>
  <c r="M30" i="4" s="1"/>
  <c r="E24" i="4"/>
  <c r="H60" i="3"/>
  <c r="L60" i="3" s="1"/>
  <c r="F73" i="3"/>
  <c r="F74" i="3" s="1"/>
  <c r="F75" i="3" s="1"/>
  <c r="H62" i="3"/>
  <c r="D71" i="3"/>
  <c r="D40" i="4" s="1"/>
  <c r="I36" i="4"/>
  <c r="M36" i="4" s="1"/>
  <c r="G31" i="4"/>
  <c r="I31" i="4" s="1"/>
  <c r="M31" i="4" s="1"/>
  <c r="H58" i="3"/>
  <c r="H69" i="3" s="1"/>
  <c r="D63" i="3"/>
  <c r="E45" i="3"/>
  <c r="H45" i="3" s="1"/>
  <c r="G60" i="3"/>
  <c r="D47" i="3"/>
  <c r="D49" i="3" s="1"/>
  <c r="F63" i="3"/>
  <c r="D97" i="2"/>
  <c r="B5" i="1" s="1"/>
  <c r="E5" i="1" s="1"/>
  <c r="L72" i="2"/>
  <c r="L74" i="2" s="1"/>
  <c r="H74" i="2"/>
  <c r="F35" i="2"/>
  <c r="G35" i="2" s="1"/>
  <c r="G34" i="2"/>
  <c r="E36" i="2"/>
  <c r="M67" i="2"/>
  <c r="M110" i="2" s="1"/>
  <c r="M72" i="2"/>
  <c r="M74" i="2" s="1"/>
  <c r="F75" i="2"/>
  <c r="I58" i="3" l="1"/>
  <c r="I69" i="3" s="1"/>
  <c r="E63" i="3"/>
  <c r="E71" i="3"/>
  <c r="E68" i="3" s="1"/>
  <c r="E74" i="3" s="1"/>
  <c r="E75" i="3" s="1"/>
  <c r="E47" i="1"/>
  <c r="E23" i="1"/>
  <c r="B67" i="1"/>
  <c r="E22" i="1"/>
  <c r="F44" i="4"/>
  <c r="H73" i="3"/>
  <c r="I24" i="4"/>
  <c r="E40" i="4"/>
  <c r="M62" i="3"/>
  <c r="M71" i="3" s="1"/>
  <c r="I71" i="3"/>
  <c r="I68" i="3" s="1"/>
  <c r="I60" i="3"/>
  <c r="M60" i="3" s="1"/>
  <c r="G73" i="3"/>
  <c r="H40" i="4"/>
  <c r="L40" i="4" s="1"/>
  <c r="D37" i="4"/>
  <c r="H37" i="4" s="1"/>
  <c r="L37" i="4" s="1"/>
  <c r="H30" i="4"/>
  <c r="L30" i="4" s="1"/>
  <c r="D24" i="4"/>
  <c r="L62" i="3"/>
  <c r="L71" i="3" s="1"/>
  <c r="H71" i="3"/>
  <c r="H68" i="3" s="1"/>
  <c r="D68" i="3"/>
  <c r="M58" i="3"/>
  <c r="L58" i="3"/>
  <c r="H63" i="3"/>
  <c r="G63" i="3"/>
  <c r="F36" i="2"/>
  <c r="D66" i="2" s="1"/>
  <c r="D102" i="2" s="1"/>
  <c r="B10" i="1" s="1"/>
  <c r="G36" i="2"/>
  <c r="D44" i="2" s="1"/>
  <c r="D65" i="2"/>
  <c r="D101" i="2" s="1"/>
  <c r="B9" i="1" s="1"/>
  <c r="H7" i="2"/>
  <c r="L7" i="2" s="1"/>
  <c r="D45" i="2" l="1"/>
  <c r="D48" i="2"/>
  <c r="D56" i="2" s="1"/>
  <c r="D71" i="2" s="1"/>
  <c r="D46" i="2"/>
  <c r="D54" i="2" s="1"/>
  <c r="H66" i="2"/>
  <c r="G44" i="4"/>
  <c r="I73" i="3"/>
  <c r="D78" i="3"/>
  <c r="D74" i="3"/>
  <c r="D75" i="3" s="1"/>
  <c r="G74" i="3"/>
  <c r="G75" i="3" s="1"/>
  <c r="H74" i="3"/>
  <c r="H75" i="3" s="1"/>
  <c r="L73" i="3"/>
  <c r="H44" i="4"/>
  <c r="L44" i="4" s="1"/>
  <c r="F45" i="4"/>
  <c r="F46" i="4" s="1"/>
  <c r="H24" i="4"/>
  <c r="D45" i="4"/>
  <c r="D46" i="4" s="1"/>
  <c r="M24" i="4"/>
  <c r="M63" i="3"/>
  <c r="M69" i="3"/>
  <c r="M68" i="3" s="1"/>
  <c r="H78" i="3"/>
  <c r="L63" i="3"/>
  <c r="L69" i="3"/>
  <c r="L68" i="3" s="1"/>
  <c r="I40" i="4"/>
  <c r="M40" i="4" s="1"/>
  <c r="E37" i="4"/>
  <c r="I63" i="3"/>
  <c r="D100" i="2"/>
  <c r="H65" i="2"/>
  <c r="D64" i="2"/>
  <c r="E129" i="2" l="1"/>
  <c r="B46" i="1"/>
  <c r="D53" i="2"/>
  <c r="D68" i="2" s="1"/>
  <c r="D67" i="2" s="1"/>
  <c r="D110" i="2" s="1"/>
  <c r="E112" i="2" s="1"/>
  <c r="D69" i="2"/>
  <c r="E127" i="2" s="1"/>
  <c r="D96" i="2"/>
  <c r="B4" i="1" s="1"/>
  <c r="B8" i="1"/>
  <c r="E8" i="1" s="1"/>
  <c r="D51" i="4"/>
  <c r="L74" i="3"/>
  <c r="L75" i="3" s="1"/>
  <c r="I74" i="3"/>
  <c r="I75" i="3" s="1"/>
  <c r="M73" i="3"/>
  <c r="M74" i="3" s="1"/>
  <c r="M75" i="3" s="1"/>
  <c r="I44" i="4"/>
  <c r="M44" i="4" s="1"/>
  <c r="G45" i="4"/>
  <c r="G46" i="4" s="1"/>
  <c r="I37" i="4"/>
  <c r="E45" i="4"/>
  <c r="E46" i="4" s="1"/>
  <c r="L24" i="4"/>
  <c r="L45" i="4" s="1"/>
  <c r="L46" i="4" s="1"/>
  <c r="H45" i="4"/>
  <c r="H46" i="4" s="1"/>
  <c r="L78" i="3"/>
  <c r="H64" i="2"/>
  <c r="L64" i="2" s="1"/>
  <c r="H69" i="2" l="1"/>
  <c r="L69" i="2" s="1"/>
  <c r="B44" i="1"/>
  <c r="E126" i="2"/>
  <c r="E125" i="2" s="1"/>
  <c r="D75" i="2"/>
  <c r="H68" i="2"/>
  <c r="L68" i="2" s="1"/>
  <c r="H67" i="2"/>
  <c r="H110" i="2" s="1"/>
  <c r="I112" i="2" s="1"/>
  <c r="E4" i="1"/>
  <c r="D54" i="4"/>
  <c r="D50" i="4" s="1"/>
  <c r="B14" i="1" s="1"/>
  <c r="B59" i="1" s="1"/>
  <c r="D59" i="1" s="1"/>
  <c r="B15" i="1"/>
  <c r="M37" i="4"/>
  <c r="M45" i="4" s="1"/>
  <c r="M46" i="4" s="1"/>
  <c r="I45" i="4"/>
  <c r="I46" i="4" s="1"/>
  <c r="B43" i="1" l="1"/>
  <c r="E43" i="1" s="1"/>
  <c r="L67" i="2"/>
  <c r="L110" i="2" s="1"/>
  <c r="H75" i="2"/>
  <c r="H77" i="2" s="1"/>
  <c r="E15" i="1"/>
  <c r="B60" i="1"/>
  <c r="D60" i="1" s="1"/>
  <c r="B42" i="1"/>
  <c r="E124" i="2"/>
  <c r="B41" i="1" s="1"/>
  <c r="B13" i="1"/>
  <c r="B58" i="1" s="1"/>
  <c r="E21" i="1"/>
  <c r="D56" i="4"/>
  <c r="B20" i="1" s="1"/>
  <c r="B18" i="1"/>
  <c r="B63" i="1" s="1"/>
  <c r="D63" i="1" s="1"/>
  <c r="E42" i="1" l="1"/>
  <c r="E20" i="1"/>
  <c r="B65" i="1"/>
  <c r="D65" i="1" s="1"/>
  <c r="E18" i="1"/>
  <c r="E41" i="1"/>
  <c r="B32" i="1"/>
  <c r="E32" i="1" s="1"/>
  <c r="E13" i="1"/>
  <c r="E14" i="1"/>
  <c r="B31" i="1" l="1"/>
  <c r="E30" i="1" s="1"/>
  <c r="E31" i="1" l="1"/>
</calcChain>
</file>

<file path=xl/sharedStrings.xml><?xml version="1.0" encoding="utf-8"?>
<sst xmlns="http://schemas.openxmlformats.org/spreadsheetml/2006/main" count="610" uniqueCount="319">
  <si>
    <t>Labor income</t>
  </si>
  <si>
    <t>Compensation of employees</t>
  </si>
  <si>
    <t>Asset income</t>
  </si>
  <si>
    <t>Consumption</t>
  </si>
  <si>
    <t>Saving, net</t>
  </si>
  <si>
    <t>Private</t>
  </si>
  <si>
    <t>General Government</t>
  </si>
  <si>
    <t>Total Economy</t>
  </si>
  <si>
    <t>ROW</t>
  </si>
  <si>
    <t>Total</t>
  </si>
  <si>
    <t>Operating surplus, net</t>
  </si>
  <si>
    <t>Mixed income, net</t>
  </si>
  <si>
    <t>Taxes on production and imports</t>
  </si>
  <si>
    <t>Subsidies</t>
  </si>
  <si>
    <t>Property income</t>
  </si>
  <si>
    <t>National income, net</t>
  </si>
  <si>
    <t>Public</t>
  </si>
  <si>
    <t xml:space="preserve">    Property income</t>
  </si>
  <si>
    <t>Mixed income, gross</t>
  </si>
  <si>
    <t>Taxes on products</t>
  </si>
  <si>
    <t>Subsidies on products</t>
  </si>
  <si>
    <t xml:space="preserve">Taxes on production  </t>
  </si>
  <si>
    <t>Subsidies on production</t>
  </si>
  <si>
    <t>Capital income</t>
  </si>
  <si>
    <t>NTA national income, net</t>
  </si>
  <si>
    <t>Note:  Taxes and subsidies on production assumed to be assessed only on private sector.</t>
  </si>
  <si>
    <t>Check</t>
  </si>
  <si>
    <t>Downward adjustment of consumption</t>
  </si>
  <si>
    <t>Current transfers</t>
  </si>
  <si>
    <t xml:space="preserve">  Current taxes on income, wealth, etc.</t>
  </si>
  <si>
    <t xml:space="preserve">   Net social contributions</t>
  </si>
  <si>
    <t xml:space="preserve">  Social benefits other than social transfers in kind</t>
  </si>
  <si>
    <t xml:space="preserve">  Other current transfers</t>
  </si>
  <si>
    <t>Disposable income, net</t>
  </si>
  <si>
    <t>Taxes on products and production less subsidies are classified as transfers from private to public sector or, possibly, from ROW to public sector.</t>
  </si>
  <si>
    <t>Social contributions paid by households to government</t>
  </si>
  <si>
    <t xml:space="preserve">Social contributions paid by households to firms and NPISHs.  </t>
  </si>
  <si>
    <t>Adjustments to consumption</t>
  </si>
  <si>
    <t>Final Consumption Expenditure</t>
  </si>
  <si>
    <t>Final consumption expenditure</t>
  </si>
  <si>
    <t>Adjustment for the change in pension entitlements</t>
  </si>
  <si>
    <t>Current external balance</t>
  </si>
  <si>
    <t>Operating surplus, gross</t>
  </si>
  <si>
    <t>Resources</t>
  </si>
  <si>
    <t>Uses</t>
  </si>
  <si>
    <t>Inflows</t>
  </si>
  <si>
    <t>Outflows</t>
  </si>
  <si>
    <t>Calculation of labor share of taxes on production</t>
  </si>
  <si>
    <t>Self-employment labor income</t>
  </si>
  <si>
    <t>Item</t>
  </si>
  <si>
    <t xml:space="preserve">Note.  Values have not been adjusted for taxes and subsidies on products and production. </t>
  </si>
  <si>
    <t>Self-employment labor income'</t>
  </si>
  <si>
    <t xml:space="preserve">    Capital income (net)</t>
  </si>
  <si>
    <t>Consumption of fixed capital</t>
  </si>
  <si>
    <t>Capital income, gross</t>
  </si>
  <si>
    <t>Capital income, net</t>
  </si>
  <si>
    <t>Operating surplus, net, households</t>
  </si>
  <si>
    <t>Capital income, owner-occupied housing</t>
  </si>
  <si>
    <t>Operating surplus, net, corporations, NPISHs</t>
  </si>
  <si>
    <t>Capital share of mixed income</t>
  </si>
  <si>
    <t>Taxes less subsidies on capital income</t>
  </si>
  <si>
    <t>Consumer credit</t>
  </si>
  <si>
    <t>Interest on consumer credit</t>
  </si>
  <si>
    <t xml:space="preserve">Note:  Interest paid by households:  14.  </t>
  </si>
  <si>
    <t>Other property income</t>
  </si>
  <si>
    <t>SNA national income, net</t>
  </si>
  <si>
    <t>Lifecycle Deficit</t>
  </si>
  <si>
    <t>Public Consumption</t>
  </si>
  <si>
    <t>Private Consumption</t>
  </si>
  <si>
    <t xml:space="preserve">Labor Income </t>
  </si>
  <si>
    <t>Earnings</t>
  </si>
  <si>
    <t>Self-employment Labor Income</t>
  </si>
  <si>
    <t>Public transfers</t>
  </si>
  <si>
    <t>Public transfer inflows, in-kind</t>
  </si>
  <si>
    <t>Public transfer outflows</t>
  </si>
  <si>
    <t>Taxes and other revenues</t>
  </si>
  <si>
    <t>Current taxes on income, wealth, etc.</t>
  </si>
  <si>
    <t>Other current transfers</t>
  </si>
  <si>
    <t>Net non-life insurance premiums</t>
  </si>
  <si>
    <t>Non-life insurance claims</t>
  </si>
  <si>
    <t>Current transfers within government</t>
  </si>
  <si>
    <t>Current international cooperation</t>
  </si>
  <si>
    <t>Miscellaneous current transfers</t>
  </si>
  <si>
    <t>Outflows from</t>
  </si>
  <si>
    <t xml:space="preserve">  Private</t>
  </si>
  <si>
    <t xml:space="preserve">  Public</t>
  </si>
  <si>
    <t xml:space="preserve">  ROW </t>
  </si>
  <si>
    <t>%</t>
  </si>
  <si>
    <t>Inflows to</t>
  </si>
  <si>
    <t>Other current transfers excluding transfers within government and international cooperation</t>
  </si>
  <si>
    <t>Net public transfers from ROW</t>
  </si>
  <si>
    <t>Saving</t>
  </si>
  <si>
    <t>Asset-based reallocations</t>
  </si>
  <si>
    <t>Taxes less subsidies on products and production</t>
  </si>
  <si>
    <t>Between government and private</t>
  </si>
  <si>
    <t>Between government and ROW</t>
  </si>
  <si>
    <t>Within government</t>
  </si>
  <si>
    <t>Within private</t>
  </si>
  <si>
    <t>check</t>
  </si>
  <si>
    <t>Between private and ROW</t>
  </si>
  <si>
    <t xml:space="preserve">Between private and ROW </t>
  </si>
  <si>
    <t>Other current transfers regrouped and transfers within government excluded</t>
  </si>
  <si>
    <t>Check on net transfers which should not be affected by the reclassification and other revisions</t>
  </si>
  <si>
    <t>Net transfers before</t>
  </si>
  <si>
    <t>Net transfers after</t>
  </si>
  <si>
    <t>Transfers between public and private</t>
  </si>
  <si>
    <t>Other current transfers, public/private</t>
  </si>
  <si>
    <t>Transfers between public and ROW</t>
  </si>
  <si>
    <t>Other current transfers, public/ROW</t>
  </si>
  <si>
    <t>Transactions within private</t>
  </si>
  <si>
    <t>Net social contributions, public/private</t>
  </si>
  <si>
    <t>Net social contributions, public/ROW</t>
  </si>
  <si>
    <t>Social benefits other than social transfers in-kind, public/private</t>
  </si>
  <si>
    <t>Social benefits other than social transfers in-kind, public/ROW</t>
  </si>
  <si>
    <t>Net social contributions, private/private</t>
  </si>
  <si>
    <t>Social benefits other than social transfers in-kind, private/private</t>
  </si>
  <si>
    <t>Other current transfers, private/private</t>
  </si>
  <si>
    <t>Other current transfers, private/ROW</t>
  </si>
  <si>
    <t>Transactions within government</t>
  </si>
  <si>
    <t>Note: Within government</t>
  </si>
  <si>
    <t>Note: Total including within</t>
  </si>
  <si>
    <t>Total on current transfers (check)</t>
  </si>
  <si>
    <t>Transfers between private and ROW</t>
  </si>
  <si>
    <t>Public transfers, in-kind</t>
  </si>
  <si>
    <t>Public transfer inflows</t>
  </si>
  <si>
    <t>Aggregate controls for public and private transfers</t>
  </si>
  <si>
    <t>Calculations are presented in two sheets with detailed calculations related to Other current transfers presented in the next sheet.</t>
  </si>
  <si>
    <t xml:space="preserve">The key technical issue addressed here is to estimate current transfers between sectors (public, private, ROW) and within sectors (public, private). </t>
  </si>
  <si>
    <t xml:space="preserve">This information may be directly available from detailed SNA accounts, but here we assume that only the Secondary Distribution of Income account by sector is available. </t>
  </si>
  <si>
    <t>Comments</t>
  </si>
  <si>
    <t>Counted as transfer in NTA framework.</t>
  </si>
  <si>
    <t>Uses for private and ROW identify government resources by public/private and public/ROW</t>
  </si>
  <si>
    <t>Resources for general government used to classify flow by private/public and private/private</t>
  </si>
  <si>
    <t>Public/Private distinguished from private/private based on government uses.</t>
  </si>
  <si>
    <t>See "Other current transfers" sheet</t>
  </si>
  <si>
    <t>Equals additional  transfers included in NTA</t>
  </si>
  <si>
    <t>Value</t>
  </si>
  <si>
    <t>Transfer deficit(+)/surplus(-)</t>
  </si>
  <si>
    <t>Public asset income</t>
  </si>
  <si>
    <t>Public saving</t>
  </si>
  <si>
    <t>Public Age Reallocations</t>
  </si>
  <si>
    <t>Public transfer inflows, cash</t>
  </si>
  <si>
    <t>Public capital income</t>
  </si>
  <si>
    <t>Public property income</t>
  </si>
  <si>
    <t>Public property income inflows</t>
  </si>
  <si>
    <t>Public property income outflows</t>
  </si>
  <si>
    <t>Private asset income</t>
  </si>
  <si>
    <t>Private capital income</t>
  </si>
  <si>
    <t>Private property income</t>
  </si>
  <si>
    <t>Private property income inflows</t>
  </si>
  <si>
    <t>Private property income outflows</t>
  </si>
  <si>
    <t>Private saving</t>
  </si>
  <si>
    <t>Private capital income, owner occupied housing</t>
  </si>
  <si>
    <t>Other private property income outflows</t>
  </si>
  <si>
    <t>Age Reallocations</t>
  </si>
  <si>
    <t>Private Age Reallocations</t>
  </si>
  <si>
    <t>Private transfers</t>
  </si>
  <si>
    <t>Private transfer inflows</t>
  </si>
  <si>
    <t>Private transfer inflows, interhousehold</t>
  </si>
  <si>
    <t>Private transfers inflows, intrahousehold</t>
  </si>
  <si>
    <t>Private transfer outflows</t>
  </si>
  <si>
    <t>Net Private transfers from ROW</t>
  </si>
  <si>
    <t>na</t>
  </si>
  <si>
    <t xml:space="preserve">NTA Aggregate Controls </t>
  </si>
  <si>
    <t>Internal consistency tests:</t>
  </si>
  <si>
    <t>Lifecycle deficit = consumption less labor income</t>
  </si>
  <si>
    <t>Consumption = public + private</t>
  </si>
  <si>
    <t>Labor income = earnings + self-employment labor income</t>
  </si>
  <si>
    <t>Public asset-based reallocations</t>
  </si>
  <si>
    <t>Public age reallocations = public transfers plus public asset-based reallocations</t>
  </si>
  <si>
    <t>Public transfers = public transfer inflows less public transfer outflows</t>
  </si>
  <si>
    <t>Public transfer inflows = in-kind plus cash transfers</t>
  </si>
  <si>
    <t>Public transfer outflows = taxes and other revenues + transfer deficit</t>
  </si>
  <si>
    <t>Public transfers = net public transfers from ROW</t>
  </si>
  <si>
    <t>Public asset-based reallocations = public asset income less public saving</t>
  </si>
  <si>
    <t>Public asset income equals components</t>
  </si>
  <si>
    <t>Public property income equals inflows less outflows</t>
  </si>
  <si>
    <t>Age reallocations = private + public age reallocations</t>
  </si>
  <si>
    <t>Life cycle deficit = age reallocations</t>
  </si>
  <si>
    <t>Transfer deficit = Public asset-based reallocations</t>
  </si>
  <si>
    <t>Private age reallocations = private transfers + private asset-based reallocations</t>
  </si>
  <si>
    <t>Private transfers = Net private transfers from ROW</t>
  </si>
  <si>
    <t>Private asset-based reallocations = private asset income less private saving</t>
  </si>
  <si>
    <t>Private asset income = private capital income + private property income</t>
  </si>
  <si>
    <t>Private capital income = components</t>
  </si>
  <si>
    <t>Private property income = Inflows less outflows</t>
  </si>
  <si>
    <t>Private property income outflows = consumer credit + other private property income outflows</t>
  </si>
  <si>
    <t>Fails</t>
  </si>
  <si>
    <t>Passes</t>
  </si>
  <si>
    <t>Construction of aggregate controls</t>
  </si>
  <si>
    <t xml:space="preserve">NTA Tables provides the final results and includes internal consistency chekcs </t>
  </si>
  <si>
    <t>LC and RA sheet is used to construct the aggregate controls for the lifecycle and asset-based reallocations</t>
  </si>
  <si>
    <t>Transfers and Other current transfers are used to construct the aggregate controls for public and private transfers</t>
  </si>
  <si>
    <t>Private asset-based reallocations</t>
  </si>
  <si>
    <t>*Net public transfers from ROW</t>
  </si>
  <si>
    <t>*Public transfer inflows, in-kind plus public transfer inflows cash</t>
  </si>
  <si>
    <t>*Public transfer inflows less net public transfers from ROW</t>
  </si>
  <si>
    <t>*Public transfer outflows less taxes and other revenues</t>
  </si>
  <si>
    <t>**Transfers betwee public and ROW:  ROW uses (3) less resources (32).</t>
  </si>
  <si>
    <t>**Transfers between public and private, private uses</t>
  </si>
  <si>
    <t>**Transfers between public and ROW, ROW resources</t>
  </si>
  <si>
    <t xml:space="preserve">**Transfers between public and private, Private resources </t>
  </si>
  <si>
    <t>*Net private transfers from ROW</t>
  </si>
  <si>
    <t>**Transfers between private and ROW: ROW uses (14) less resources (23).</t>
  </si>
  <si>
    <t>Source</t>
  </si>
  <si>
    <t xml:space="preserve">Table 4.7  Allocation of mixed income </t>
  </si>
  <si>
    <t>Table 4.9 Calculation of capital income, net</t>
  </si>
  <si>
    <t>Table 4.10 SNA Use of Disposable Income, Net</t>
  </si>
  <si>
    <t>Table 4.12 Aggregate public asset-based reallocations</t>
  </si>
  <si>
    <t>Table 4.13 Aggregate private asset-based reallocations</t>
  </si>
  <si>
    <t>Table 4.15 Secondary Distribution of Income Reclassified, excludes transfers within governments and includes taxes less subsidies on products and production</t>
  </si>
  <si>
    <t>Table 4.17 Other current transfers excluding current transfers within government and current international cooperation</t>
  </si>
  <si>
    <t>Table 4.18 Other current transfers excluding current transfers within government and current international cooperation</t>
  </si>
  <si>
    <t>Sources:  *Calculated from values within this table.  **Calculated from values in  Secondary distribution of income reclassified (Table 4.15).</t>
  </si>
  <si>
    <t>na.  Values cannot be obtained from SNA.</t>
  </si>
  <si>
    <t>Residents</t>
  </si>
  <si>
    <t xml:space="preserve">Source:  Table 4.20 </t>
  </si>
  <si>
    <t>For mixed income</t>
  </si>
  <si>
    <t>For owner-occupied housing</t>
  </si>
  <si>
    <t>Operating surplus, gross, households</t>
  </si>
  <si>
    <t>Operating surplus of households, gross</t>
  </si>
  <si>
    <t>Operating surplus of corporations and NPISHs, gross</t>
  </si>
  <si>
    <t>Operating surplus, corporations, NPISHs, gross</t>
  </si>
  <si>
    <t>Corporations and NPISHs</t>
  </si>
  <si>
    <t>Operating surplus of households</t>
  </si>
  <si>
    <t>Mixed income</t>
  </si>
  <si>
    <t>Capital income from mixed income, net</t>
  </si>
  <si>
    <t>Capital income, corporations and NPISHs</t>
  </si>
  <si>
    <t>Capital income from mixed income</t>
  </si>
  <si>
    <t>Private capital income, corporations and non-profits</t>
  </si>
  <si>
    <t>Private capital income from mixed income</t>
  </si>
  <si>
    <t>Private capital income, corporations and NPISHS</t>
  </si>
  <si>
    <t>For corporations and NPISHs</t>
  </si>
  <si>
    <t>Owner-occupied housing</t>
  </si>
  <si>
    <t>Table 4.5 SNA Allocation of Primary Income Account, UNSNA, 2008</t>
  </si>
  <si>
    <t>Table 4.6 Allocation of NTA Primary Income, UNSNA 2008</t>
  </si>
  <si>
    <t>Table 4.11 Aggregate lifecycle flows, UNSNA 2008</t>
  </si>
  <si>
    <t>Table 4.8 Allocation of taxes and subsidies on products and production</t>
  </si>
  <si>
    <t>Table 4.14. SNA Secondary Distribution of Income, UNSNA 2008</t>
  </si>
  <si>
    <t>Table 4.19 NTA Public and private transfers, UNSNA 2008</t>
  </si>
  <si>
    <t>Table 4.20 Aggregate public age reallocations, UNSNA 2008</t>
  </si>
  <si>
    <t>Table 4.21 Aggregate private age reallocations, UNSNA 2008</t>
  </si>
  <si>
    <t>Table 4.16 SNA Other current transfers, UNSNA  2008</t>
  </si>
  <si>
    <t>Tables (Click on link to go to table)</t>
  </si>
  <si>
    <t>Table 6.4 alternative. Aggregate public age reallocations, UNSNA 2008</t>
  </si>
  <si>
    <t xml:space="preserve">Step 1.  Construct simplified SNA Allocation of Primary Income account.  Private sector combines households, non-financial corporations, financial corporations, and NPISHS.  </t>
  </si>
  <si>
    <t>Step 2. Allocate mixed income between self-employment labor income and capital income.</t>
  </si>
  <si>
    <t xml:space="preserve">Step 3. Allocates taxes and subsidies on products and production between compensation of employees, self-employment labor income, capital income, and consumption. </t>
  </si>
  <si>
    <t>Employees</t>
  </si>
  <si>
    <t>Self-employed</t>
  </si>
  <si>
    <t>Step 4.  Calculate capital income net of depreciation</t>
  </si>
  <si>
    <t>Estimate gross capital income as operating surplus, capital share of mixed income, and taxes less subsidies on capital income</t>
  </si>
  <si>
    <t>Allocate gross capital income to corporations and NPISHs, owner-occupied housing, and mixed income</t>
  </si>
  <si>
    <t>Estimate capital consumption for corporations and NPISHs, owner-occupied housing, and mixed income</t>
  </si>
  <si>
    <t>Calculate net capital income for corporations and NPISHs, owner-occupied housing, and mixed income</t>
  </si>
  <si>
    <t>Step 5. Calculate NTA Primary Income</t>
  </si>
  <si>
    <t>SNA compensation + indirect taxes</t>
  </si>
  <si>
    <t>Share of SNA mixed income + indirect taxes</t>
  </si>
  <si>
    <t>Values from Table 4.9</t>
  </si>
  <si>
    <t>Values from Table 4.5</t>
  </si>
  <si>
    <t>Interest paid by households (Table 4.5)</t>
  </si>
  <si>
    <t>Property income less household interest paid</t>
  </si>
  <si>
    <t>Reconcile NTA net national income and SNA net national income.</t>
  </si>
  <si>
    <t>Macro controls for lifecycle and asset-based reallocations.</t>
  </si>
  <si>
    <t>Consolidate SNA sectors into NTA sectors</t>
  </si>
  <si>
    <t>Consumption adjusted for taxes less subsidies on products</t>
  </si>
  <si>
    <t>Labor income from NTA primary table</t>
  </si>
  <si>
    <t xml:space="preserve">   Primary income and lifecycle macro controls</t>
  </si>
  <si>
    <t xml:space="preserve">   Asset-based reallocations</t>
  </si>
  <si>
    <t>Aggregate asset-based reallocations</t>
  </si>
  <si>
    <t>From NTA Primary income table</t>
  </si>
  <si>
    <t>From SNA Use of Disposable Income</t>
  </si>
  <si>
    <t>Public asset income taken from the primary income account for public</t>
  </si>
  <si>
    <t>From SNA Use of Disposable Income, Net</t>
  </si>
  <si>
    <t>Private asset income from the primary income account</t>
  </si>
  <si>
    <t xml:space="preserve">From SNA Use of Disposable Income </t>
  </si>
  <si>
    <t>Step 6. Construct simplified SNA Use of disposable income account</t>
  </si>
  <si>
    <t>Less:  Consumption taxes less subsidies</t>
  </si>
  <si>
    <t>NTA Consumption</t>
  </si>
  <si>
    <t>Step 7:  Adjust consumption to exclude consumption taxes less subsidies</t>
  </si>
  <si>
    <t>Step 8. Construct lifecycle flow summary</t>
  </si>
  <si>
    <t>Step 1. Calculate asset-based reallocations</t>
  </si>
  <si>
    <t>Step 2. Construct Aggregate Public Asset-based Reallocations</t>
  </si>
  <si>
    <t>Step 3. Calculate private asset-based realloctions</t>
  </si>
  <si>
    <r>
      <t xml:space="preserve">The goal here is to classify </t>
    </r>
    <r>
      <rPr>
        <i/>
        <sz val="11"/>
        <color theme="1"/>
        <rFont val="Calibri"/>
        <family val="2"/>
        <scheme val="minor"/>
      </rPr>
      <t>Other current transfers</t>
    </r>
    <r>
      <rPr>
        <sz val="11"/>
        <color theme="1"/>
        <rFont val="Calibri"/>
        <family val="2"/>
        <scheme val="minor"/>
      </rPr>
      <t xml:space="preserve"> into inter and intra-sector flows as discussed in the transfers sheet.  For some components of </t>
    </r>
    <r>
      <rPr>
        <i/>
        <sz val="11"/>
        <color theme="1"/>
        <rFont val="Calibri"/>
        <family val="2"/>
        <scheme val="minor"/>
      </rPr>
      <t>Other current transfers</t>
    </r>
    <r>
      <rPr>
        <sz val="11"/>
        <color theme="1"/>
        <rFont val="Calibri"/>
        <family val="2"/>
        <scheme val="minor"/>
      </rPr>
      <t xml:space="preserve"> the classification can be made directly.  For other components the classification requires approximation. </t>
    </r>
  </si>
  <si>
    <t>Step 1:  Construct SNA table of Other current transfers using consolidated sectors.</t>
  </si>
  <si>
    <t xml:space="preserve">Note.  Two forms of other current transfers can be classified on a priori grounds.  Current transfers within government are all transfers to/from government.  Current international cooperation are all flows between government and the ROW.  The sectoral matrix for other flows must be approximated in the absence of additional information.  </t>
  </si>
  <si>
    <t>Step 2:  Calculate Other current transfers (excluding Current transfers within government and Current international cooperation) based on the relative size of flows to and from the public and private sectors.</t>
  </si>
  <si>
    <r>
      <t xml:space="preserve">Domestic </t>
    </r>
    <r>
      <rPr>
        <i/>
        <sz val="11"/>
        <color theme="1"/>
        <rFont val="Calibri"/>
        <family val="2"/>
        <scheme val="minor"/>
      </rPr>
      <t>Other current transfers</t>
    </r>
    <r>
      <rPr>
        <sz val="11"/>
        <color theme="1"/>
        <rFont val="Calibri"/>
        <family val="2"/>
        <scheme val="minor"/>
      </rPr>
      <t xml:space="preserve"> excluding transfers within government</t>
    </r>
  </si>
  <si>
    <t xml:space="preserve">Step 3.  Subtracting transfers to/from ROW yields a reduced transaction matrix with only domestic public and private transfers.  </t>
  </si>
  <si>
    <t xml:space="preserve">In NTA, public transfers refer to transfers between the public and private sector or between the public or private sector and the ROW.  </t>
  </si>
  <si>
    <t>In addition, NTA public transfers are defined to include two flows not classified as transfers in SNA: (1) Taxes less subsidies on products and production and (2) In-kind transfers including both individual and collective consumption.  Aggregate controls for intra-household and inter-household transfers are not based on SNA data.</t>
  </si>
  <si>
    <t xml:space="preserve">Step 1:  Import SNA data </t>
  </si>
  <si>
    <t>All data should be classified by broad sectors.</t>
  </si>
  <si>
    <t xml:space="preserve">Note:  </t>
  </si>
  <si>
    <t>Step 2: Classify transfers by sector of inflow and outflow</t>
  </si>
  <si>
    <t>Step 3: Construct NTA Aggregate public and private transfers</t>
  </si>
  <si>
    <t>Go to next page to calculate other current transfers</t>
  </si>
  <si>
    <t>Other current transfers including current transfers within government and current international cooperation</t>
  </si>
  <si>
    <t>Step 5. Complete inflow/outflow matrix by adding transfers to/from ROW</t>
  </si>
  <si>
    <t>Step 6: Compile all other current transfers</t>
  </si>
  <si>
    <t xml:space="preserve">Step 7. Summarize Other current transfers classified by the inter-sectoral flow.  "Within government" is not included in the main table. </t>
  </si>
  <si>
    <t>Input from SNA tables are color-coded</t>
  </si>
  <si>
    <t xml:space="preserve">The following table classifies current transfers into four groups:  transfers between public and private; transfers between public and ROW; transfers within private; and transfers between private and ROW.  Transfers within public is not of interest in NTA, but it is shown as a note to insure consistency with SNA.  Except for Other current transfers, the reclassification is done directly from the SNA Secondary Distribution of Income account and data on taxes on products and production.  The reclassification for Other current transfers is carried out in the following sheet.  </t>
  </si>
  <si>
    <t>Private sector</t>
  </si>
  <si>
    <t>Public sector</t>
  </si>
  <si>
    <t>Rest of the world</t>
  </si>
  <si>
    <t>Transfer matrix, SNA2008</t>
  </si>
  <si>
    <t>Not relevant</t>
  </si>
  <si>
    <t>Available from SNA</t>
  </si>
  <si>
    <t>Needed for NTA</t>
  </si>
  <si>
    <t xml:space="preserve">Step 4. The inner cells are calculated assuming that the elements are proportional to the marginals. </t>
  </si>
  <si>
    <t>Transfer matrix and NTA flows</t>
  </si>
  <si>
    <t>Inter- and intra- household transfers</t>
  </si>
  <si>
    <t>Inter-household transfers</t>
  </si>
  <si>
    <t>Cash and in-kind transfer inflows</t>
  </si>
  <si>
    <t>Cash transfer inflows</t>
  </si>
  <si>
    <t>Taxes</t>
  </si>
  <si>
    <t xml:space="preserve">Public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</si>
</sst>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
    <numFmt numFmtId="167" formatCode="0.00000"/>
  </numFmts>
  <fonts count="9" x14ac:knownFonts="1">
    <font>
      <sz val="11"/>
      <color theme="1"/>
      <name val="Calibri"/>
      <family val="2"/>
      <scheme val="minor"/>
    </font>
    <font>
      <u/>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4"/>
      <color theme="1"/>
      <name val="Calibri"/>
      <family val="2"/>
      <scheme val="minor"/>
    </font>
    <font>
      <sz val="16"/>
      <color theme="1"/>
      <name val="Calibri"/>
      <family val="2"/>
      <scheme val="minor"/>
    </font>
    <font>
      <u/>
      <sz val="11"/>
      <color theme="10"/>
      <name val="Calibri"/>
      <family val="2"/>
      <scheme val="minor"/>
    </font>
    <font>
      <i/>
      <sz val="11"/>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4" tint="0.59999389629810485"/>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top style="double">
        <color indexed="64"/>
      </top>
      <bottom style="thin">
        <color indexed="64"/>
      </bottom>
      <diagonal/>
    </border>
    <border>
      <left/>
      <right/>
      <top style="thin">
        <color indexed="64"/>
      </top>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223">
    <xf numFmtId="0" fontId="0" fillId="0" borderId="0" xfId="0"/>
    <xf numFmtId="0" fontId="0" fillId="0" borderId="2" xfId="0" applyBorder="1"/>
    <xf numFmtId="0" fontId="0" fillId="0" borderId="3" xfId="0" applyBorder="1"/>
    <xf numFmtId="0" fontId="0" fillId="0" borderId="0" xfId="0" applyFill="1" applyBorder="1"/>
    <xf numFmtId="0" fontId="0" fillId="0" borderId="4" xfId="0" applyFill="1" applyBorder="1"/>
    <xf numFmtId="0" fontId="0" fillId="0" borderId="4" xfId="0" applyBorder="1"/>
    <xf numFmtId="0" fontId="0" fillId="0" borderId="1" xfId="0" applyBorder="1"/>
    <xf numFmtId="0" fontId="0" fillId="0" borderId="0" xfId="0" applyBorder="1"/>
    <xf numFmtId="1" fontId="0" fillId="0" borderId="0" xfId="0" applyNumberFormat="1"/>
    <xf numFmtId="0" fontId="0" fillId="0" borderId="2" xfId="0" applyBorder="1" applyAlignment="1">
      <alignment wrapText="1"/>
    </xf>
    <xf numFmtId="1" fontId="0" fillId="0" borderId="2" xfId="0" applyNumberFormat="1" applyBorder="1"/>
    <xf numFmtId="1" fontId="0" fillId="0" borderId="1" xfId="0" applyNumberFormat="1" applyBorder="1"/>
    <xf numFmtId="0" fontId="0" fillId="0" borderId="1" xfId="0" applyFill="1" applyBorder="1"/>
    <xf numFmtId="0" fontId="0" fillId="0" borderId="5" xfId="0" applyBorder="1"/>
    <xf numFmtId="0" fontId="0" fillId="0" borderId="2" xfId="0" applyBorder="1" applyAlignment="1">
      <alignment horizontal="right"/>
    </xf>
    <xf numFmtId="0" fontId="0" fillId="0" borderId="1" xfId="0" applyFont="1" applyBorder="1"/>
    <xf numFmtId="0" fontId="0" fillId="0" borderId="0" xfId="0" applyAlignment="1">
      <alignment horizontal="right"/>
    </xf>
    <xf numFmtId="0" fontId="0" fillId="0" borderId="1" xfId="0" applyBorder="1" applyAlignment="1">
      <alignment horizontal="right"/>
    </xf>
    <xf numFmtId="0" fontId="0" fillId="0" borderId="1" xfId="0" applyBorder="1" applyAlignment="1">
      <alignment horizontal="left"/>
    </xf>
    <xf numFmtId="165" fontId="0" fillId="0" borderId="1" xfId="0" applyNumberFormat="1" applyBorder="1"/>
    <xf numFmtId="0" fontId="0" fillId="0" borderId="0" xfId="0" applyFill="1" applyBorder="1" applyAlignment="1">
      <alignment horizontal="left" indent="1"/>
    </xf>
    <xf numFmtId="164" fontId="0" fillId="0" borderId="0" xfId="0" applyNumberFormat="1"/>
    <xf numFmtId="165" fontId="0" fillId="0" borderId="0" xfId="0" applyNumberFormat="1"/>
    <xf numFmtId="0" fontId="0" fillId="0" borderId="2" xfId="0" applyBorder="1" applyAlignment="1">
      <alignment horizontal="center"/>
    </xf>
    <xf numFmtId="1" fontId="0" fillId="0" borderId="2" xfId="0" applyNumberFormat="1" applyBorder="1" applyAlignment="1">
      <alignment horizontal="center"/>
    </xf>
    <xf numFmtId="0" fontId="0" fillId="0" borderId="0" xfId="0" applyFill="1" applyBorder="1" applyAlignment="1">
      <alignment horizontal="left"/>
    </xf>
    <xf numFmtId="0" fontId="0" fillId="0" borderId="0" xfId="0" applyBorder="1" applyAlignment="1">
      <alignment horizontal="left"/>
    </xf>
    <xf numFmtId="1" fontId="0" fillId="0" borderId="0" xfId="0" applyNumberFormat="1" applyBorder="1"/>
    <xf numFmtId="0" fontId="0" fillId="0" borderId="0" xfId="0" applyBorder="1" applyAlignment="1">
      <alignment horizontal="right"/>
    </xf>
    <xf numFmtId="0" fontId="0" fillId="0" borderId="2" xfId="0" applyBorder="1" applyAlignment="1">
      <alignment horizontal="left"/>
    </xf>
    <xf numFmtId="0" fontId="0" fillId="0" borderId="0" xfId="0" applyAlignment="1">
      <alignment horizontal="left" indent="1"/>
    </xf>
    <xf numFmtId="0" fontId="0" fillId="0" borderId="0" xfId="0" applyFill="1" applyBorder="1" applyAlignment="1">
      <alignment horizontal="left" indent="2"/>
    </xf>
    <xf numFmtId="0" fontId="0" fillId="0" borderId="1" xfId="0" applyBorder="1" applyAlignment="1">
      <alignment horizontal="left" indent="1"/>
    </xf>
    <xf numFmtId="0" fontId="0" fillId="0" borderId="5" xfId="0" applyFill="1" applyBorder="1"/>
    <xf numFmtId="1" fontId="0" fillId="0" borderId="5" xfId="0" applyNumberFormat="1" applyBorder="1"/>
    <xf numFmtId="0" fontId="3" fillId="2" borderId="0" xfId="0" applyFont="1" applyFill="1" applyBorder="1"/>
    <xf numFmtId="3" fontId="0" fillId="2" borderId="0" xfId="0" applyNumberFormat="1" applyFont="1" applyFill="1" applyBorder="1"/>
    <xf numFmtId="0" fontId="3" fillId="2" borderId="0" xfId="0" applyFont="1" applyFill="1" applyBorder="1" applyAlignment="1">
      <alignment horizontal="left" indent="1"/>
    </xf>
    <xf numFmtId="0" fontId="4" fillId="2" borderId="0" xfId="0" applyFont="1" applyFill="1" applyBorder="1" applyAlignment="1">
      <alignment horizontal="left" indent="2"/>
    </xf>
    <xf numFmtId="0" fontId="3" fillId="0" borderId="0" xfId="0" applyFont="1" applyBorder="1" applyAlignment="1">
      <alignment horizontal="left" indent="1"/>
    </xf>
    <xf numFmtId="0" fontId="4" fillId="0" borderId="0" xfId="0" applyFont="1" applyFill="1" applyBorder="1" applyAlignment="1">
      <alignment horizontal="left" indent="2"/>
    </xf>
    <xf numFmtId="0" fontId="4" fillId="0" borderId="1" xfId="0" applyFont="1" applyFill="1" applyBorder="1" applyAlignment="1">
      <alignment horizontal="left" indent="2"/>
    </xf>
    <xf numFmtId="3" fontId="0" fillId="2" borderId="1" xfId="0" applyNumberFormat="1" applyFont="1" applyFill="1" applyBorder="1"/>
    <xf numFmtId="0" fontId="2" fillId="0" borderId="0" xfId="0" applyFont="1"/>
    <xf numFmtId="0" fontId="2" fillId="0" borderId="0" xfId="0" applyFont="1" applyAlignment="1">
      <alignment horizontal="right"/>
    </xf>
    <xf numFmtId="0" fontId="0" fillId="0" borderId="8" xfId="0" applyBorder="1"/>
    <xf numFmtId="0" fontId="0" fillId="0" borderId="6" xfId="0" applyBorder="1"/>
    <xf numFmtId="165" fontId="0" fillId="0" borderId="9" xfId="0" applyNumberFormat="1" applyBorder="1"/>
    <xf numFmtId="0" fontId="0" fillId="0" borderId="10" xfId="0" applyBorder="1"/>
    <xf numFmtId="165" fontId="0" fillId="0" borderId="11" xfId="0" applyNumberFormat="1" applyBorder="1"/>
    <xf numFmtId="165" fontId="0" fillId="0" borderId="12" xfId="0" applyNumberFormat="1" applyBorder="1"/>
    <xf numFmtId="0" fontId="0" fillId="3" borderId="13" xfId="0" applyFill="1" applyBorder="1"/>
    <xf numFmtId="0" fontId="0" fillId="0" borderId="0" xfId="0" applyFill="1"/>
    <xf numFmtId="165" fontId="0" fillId="0" borderId="8" xfId="0" applyNumberFormat="1" applyBorder="1"/>
    <xf numFmtId="165" fontId="0" fillId="0" borderId="13" xfId="0" applyNumberFormat="1" applyBorder="1"/>
    <xf numFmtId="165" fontId="0" fillId="0" borderId="0" xfId="0" applyNumberFormat="1" applyBorder="1"/>
    <xf numFmtId="165" fontId="0" fillId="0" borderId="6" xfId="0" applyNumberFormat="1" applyBorder="1"/>
    <xf numFmtId="165" fontId="0" fillId="0" borderId="10" xfId="0" applyNumberFormat="1" applyBorder="1"/>
    <xf numFmtId="3" fontId="0" fillId="0" borderId="0" xfId="0" applyNumberFormat="1"/>
    <xf numFmtId="0" fontId="2" fillId="0" borderId="1" xfId="0" applyFont="1" applyBorder="1" applyAlignment="1">
      <alignment horizontal="right" vertical="center"/>
    </xf>
    <xf numFmtId="0" fontId="2" fillId="0" borderId="0" xfId="0" applyFont="1" applyBorder="1" applyAlignment="1">
      <alignment wrapText="1"/>
    </xf>
    <xf numFmtId="0" fontId="2" fillId="0" borderId="0" xfId="0" applyFont="1" applyBorder="1" applyAlignment="1">
      <alignment horizontal="right" vertical="center"/>
    </xf>
    <xf numFmtId="0" fontId="2" fillId="0" borderId="0" xfId="0" applyFont="1" applyBorder="1" applyAlignment="1">
      <alignment horizontal="left" wrapText="1" indent="1"/>
    </xf>
    <xf numFmtId="165" fontId="2" fillId="0" borderId="0" xfId="0" applyNumberFormat="1" applyFont="1" applyBorder="1" applyAlignment="1">
      <alignment horizontal="right" vertical="center"/>
    </xf>
    <xf numFmtId="0" fontId="2" fillId="0" borderId="0" xfId="0" applyFont="1" applyFill="1" applyBorder="1" applyAlignment="1">
      <alignment horizontal="left" wrapText="1" indent="1"/>
    </xf>
    <xf numFmtId="0" fontId="2" fillId="0" borderId="1" xfId="0" applyFont="1" applyBorder="1" applyAlignment="1">
      <alignment horizontal="left" wrapText="1" indent="1"/>
    </xf>
    <xf numFmtId="165" fontId="2" fillId="0" borderId="1" xfId="0" applyNumberFormat="1" applyFont="1" applyBorder="1" applyAlignment="1">
      <alignment horizontal="right" vertical="center"/>
    </xf>
    <xf numFmtId="0" fontId="0" fillId="0" borderId="0" xfId="0" applyAlignment="1">
      <alignment horizontal="left"/>
    </xf>
    <xf numFmtId="0" fontId="0" fillId="4" borderId="0" xfId="0" applyFill="1"/>
    <xf numFmtId="1" fontId="0" fillId="4" borderId="0" xfId="0" applyNumberFormat="1" applyFill="1"/>
    <xf numFmtId="0" fontId="0" fillId="4" borderId="0" xfId="0" applyFill="1" applyAlignment="1">
      <alignment horizontal="left"/>
    </xf>
    <xf numFmtId="0" fontId="0" fillId="0" borderId="0" xfId="0" applyBorder="1" applyAlignment="1">
      <alignment horizontal="left" indent="1"/>
    </xf>
    <xf numFmtId="0" fontId="0" fillId="0" borderId="0" xfId="0" applyAlignment="1">
      <alignment horizontal="left" indent="2"/>
    </xf>
    <xf numFmtId="0" fontId="0" fillId="0" borderId="0" xfId="0" applyBorder="1" applyAlignment="1">
      <alignment horizontal="left" indent="2"/>
    </xf>
    <xf numFmtId="0" fontId="0" fillId="0" borderId="0" xfId="0" applyAlignment="1">
      <alignment horizontal="left" indent="3"/>
    </xf>
    <xf numFmtId="0" fontId="0" fillId="0" borderId="0" xfId="0" applyAlignment="1">
      <alignment horizontal="left" indent="4"/>
    </xf>
    <xf numFmtId="0" fontId="2" fillId="0" borderId="0" xfId="0" applyFont="1" applyBorder="1" applyAlignment="1">
      <alignment horizontal="left"/>
    </xf>
    <xf numFmtId="165" fontId="2" fillId="0" borderId="0" xfId="0" applyNumberFormat="1" applyFont="1"/>
    <xf numFmtId="0" fontId="0" fillId="0" borderId="0" xfId="0" applyFont="1" applyAlignment="1">
      <alignment horizontal="left" indent="1"/>
    </xf>
    <xf numFmtId="166" fontId="0" fillId="2" borderId="0" xfId="0" applyNumberFormat="1" applyFont="1" applyFill="1" applyBorder="1"/>
    <xf numFmtId="166" fontId="0" fillId="2" borderId="1" xfId="0" applyNumberFormat="1" applyFont="1" applyFill="1" applyBorder="1"/>
    <xf numFmtId="0" fontId="6" fillId="0" borderId="0" xfId="0" applyFont="1"/>
    <xf numFmtId="166" fontId="0" fillId="0" borderId="6" xfId="0" applyNumberFormat="1" applyBorder="1"/>
    <xf numFmtId="0" fontId="0" fillId="0" borderId="9" xfId="0" applyBorder="1"/>
    <xf numFmtId="166" fontId="0" fillId="0" borderId="0" xfId="0" applyNumberFormat="1" applyBorder="1"/>
    <xf numFmtId="0" fontId="0" fillId="0" borderId="11" xfId="0" applyBorder="1"/>
    <xf numFmtId="0" fontId="0" fillId="0" borderId="12" xfId="0" applyBorder="1"/>
    <xf numFmtId="166" fontId="0" fillId="0" borderId="1" xfId="0" applyNumberFormat="1" applyBorder="1"/>
    <xf numFmtId="0" fontId="0" fillId="0" borderId="13" xfId="0" applyBorder="1"/>
    <xf numFmtId="0" fontId="0" fillId="0" borderId="0" xfId="0" applyAlignment="1">
      <alignment horizontal="left" indent="3"/>
    </xf>
    <xf numFmtId="0" fontId="0" fillId="0" borderId="0" xfId="0" applyAlignment="1">
      <alignment horizontal="left" indent="2"/>
    </xf>
    <xf numFmtId="0" fontId="0" fillId="0" borderId="0" xfId="0" applyAlignment="1">
      <alignment horizontal="left" indent="1"/>
    </xf>
    <xf numFmtId="165" fontId="0" fillId="0" borderId="0" xfId="0" applyNumberFormat="1" applyBorder="1" applyAlignment="1">
      <alignment horizontal="right"/>
    </xf>
    <xf numFmtId="0" fontId="0" fillId="0" borderId="0" xfId="0" applyFon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alignment horizontal="left"/>
    </xf>
    <xf numFmtId="0" fontId="0" fillId="0" borderId="0" xfId="0" applyFill="1" applyBorder="1" applyAlignment="1">
      <alignment horizontal="right"/>
    </xf>
    <xf numFmtId="0" fontId="7" fillId="0" borderId="0" xfId="1"/>
    <xf numFmtId="0" fontId="0" fillId="0" borderId="0" xfId="0" applyAlignment="1">
      <alignment horizontal="left" wrapText="1"/>
    </xf>
    <xf numFmtId="0" fontId="0" fillId="0" borderId="0" xfId="0" applyAlignment="1">
      <alignment horizontal="center"/>
    </xf>
    <xf numFmtId="0" fontId="7" fillId="0" borderId="1" xfId="1" applyBorder="1"/>
    <xf numFmtId="0" fontId="0" fillId="0" borderId="0" xfId="0" applyBorder="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0" fontId="0" fillId="0" borderId="15" xfId="0" applyBorder="1" applyAlignment="1">
      <alignment horizontal="center" vertical="center" wrapText="1"/>
    </xf>
    <xf numFmtId="0" fontId="0" fillId="0" borderId="16" xfId="0" applyBorder="1"/>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wrapText="1"/>
    </xf>
    <xf numFmtId="164" fontId="0" fillId="0" borderId="1" xfId="0" applyNumberFormat="1" applyBorder="1"/>
    <xf numFmtId="0" fontId="0" fillId="0" borderId="1" xfId="0" applyBorder="1" applyAlignment="1">
      <alignment horizontal="left" wrapText="1"/>
    </xf>
    <xf numFmtId="0" fontId="0" fillId="0" borderId="11" xfId="0" applyBorder="1" applyAlignment="1">
      <alignment horizontal="right"/>
    </xf>
    <xf numFmtId="0" fontId="0" fillId="0" borderId="13" xfId="0" applyBorder="1" applyAlignment="1">
      <alignment horizontal="right"/>
    </xf>
    <xf numFmtId="0" fontId="0" fillId="0" borderId="0" xfId="0" applyBorder="1" applyAlignment="1">
      <alignment wrapText="1"/>
    </xf>
    <xf numFmtId="0" fontId="0" fillId="0" borderId="0" xfId="0" applyAlignment="1">
      <alignment wrapText="1"/>
    </xf>
    <xf numFmtId="0" fontId="0" fillId="0" borderId="0" xfId="0" applyAlignment="1"/>
    <xf numFmtId="0" fontId="0" fillId="0" borderId="7" xfId="0" applyFill="1" applyBorder="1" applyAlignment="1"/>
    <xf numFmtId="0" fontId="0" fillId="5" borderId="0" xfId="0" applyFill="1"/>
    <xf numFmtId="0" fontId="0" fillId="5" borderId="0" xfId="0" applyFill="1" applyBorder="1"/>
    <xf numFmtId="0" fontId="0" fillId="5" borderId="7" xfId="0" applyFill="1" applyBorder="1" applyAlignment="1"/>
    <xf numFmtId="0" fontId="0" fillId="5" borderId="1" xfId="0" applyFill="1" applyBorder="1"/>
    <xf numFmtId="0" fontId="0" fillId="5" borderId="3" xfId="0" applyFill="1" applyBorder="1"/>
    <xf numFmtId="0" fontId="0" fillId="5" borderId="3" xfId="0" applyFill="1" applyBorder="1" applyAlignment="1">
      <alignment horizontal="right"/>
    </xf>
    <xf numFmtId="0" fontId="2" fillId="5" borderId="0" xfId="0" applyFont="1" applyFill="1" applyAlignment="1">
      <alignment horizontal="right"/>
    </xf>
    <xf numFmtId="0" fontId="0" fillId="5" borderId="0" xfId="0" applyFill="1" applyAlignment="1">
      <alignment horizontal="right"/>
    </xf>
    <xf numFmtId="0" fontId="0" fillId="5" borderId="1" xfId="0" applyFill="1" applyBorder="1" applyAlignment="1">
      <alignment horizontal="right"/>
    </xf>
    <xf numFmtId="0" fontId="7" fillId="5" borderId="0" xfId="1" applyFill="1"/>
    <xf numFmtId="165" fontId="2" fillId="7" borderId="0" xfId="0" applyNumberFormat="1" applyFont="1" applyFill="1"/>
    <xf numFmtId="165" fontId="0" fillId="7" borderId="0" xfId="0" applyNumberFormat="1" applyFill="1"/>
    <xf numFmtId="165" fontId="0" fillId="0" borderId="0" xfId="0" applyNumberFormat="1" applyFill="1"/>
    <xf numFmtId="0" fontId="0" fillId="6" borderId="0" xfId="0" applyFill="1" applyAlignment="1">
      <alignment horizontal="right"/>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0" xfId="0" applyBorder="1" applyAlignment="1">
      <alignment horizontal="center" wrapText="1"/>
    </xf>
    <xf numFmtId="0" fontId="0" fillId="0" borderId="11" xfId="0" applyBorder="1" applyAlignment="1">
      <alignment horizontal="center" wrapText="1"/>
    </xf>
    <xf numFmtId="0" fontId="0" fillId="8" borderId="1" xfId="0" applyFill="1" applyBorder="1"/>
    <xf numFmtId="0" fontId="0" fillId="8" borderId="13" xfId="0" applyFill="1" applyBorder="1" applyAlignment="1">
      <alignment vertical="center"/>
    </xf>
    <xf numFmtId="0" fontId="0" fillId="8" borderId="12" xfId="0" applyFill="1" applyBorder="1" applyAlignment="1">
      <alignment horizontal="center"/>
    </xf>
    <xf numFmtId="0" fontId="0" fillId="8" borderId="1" xfId="0" applyFill="1" applyBorder="1" applyAlignment="1">
      <alignment horizontal="center"/>
    </xf>
    <xf numFmtId="0" fontId="0" fillId="8" borderId="13" xfId="0" applyFill="1" applyBorder="1" applyAlignment="1">
      <alignment horizontal="center"/>
    </xf>
    <xf numFmtId="0" fontId="0" fillId="9" borderId="10" xfId="0" applyFill="1" applyBorder="1" applyAlignment="1">
      <alignment horizontal="center" wrapText="1"/>
    </xf>
    <xf numFmtId="0" fontId="0" fillId="9" borderId="6" xfId="0" applyFill="1" applyBorder="1" applyAlignment="1">
      <alignment horizontal="center" wrapText="1"/>
    </xf>
    <xf numFmtId="165" fontId="0" fillId="9" borderId="9" xfId="0" applyNumberFormat="1" applyFill="1" applyBorder="1"/>
    <xf numFmtId="165" fontId="0" fillId="9" borderId="11" xfId="0" applyNumberFormat="1" applyFill="1" applyBorder="1"/>
    <xf numFmtId="165" fontId="0" fillId="9" borderId="12" xfId="0" applyNumberFormat="1" applyFill="1" applyBorder="1"/>
    <xf numFmtId="165" fontId="0" fillId="9" borderId="1" xfId="0" applyNumberFormat="1" applyFill="1" applyBorder="1"/>
    <xf numFmtId="0" fontId="0" fillId="0" borderId="2" xfId="0" applyFill="1" applyBorder="1" applyAlignment="1">
      <alignment horizontal="right" vertical="center"/>
    </xf>
    <xf numFmtId="0" fontId="0" fillId="8" borderId="2" xfId="0" applyFill="1" applyBorder="1"/>
    <xf numFmtId="0" fontId="0" fillId="0" borderId="0" xfId="0" applyBorder="1" applyAlignment="1">
      <alignment horizontal="right"/>
    </xf>
    <xf numFmtId="0" fontId="0" fillId="0" borderId="12" xfId="0" applyBorder="1" applyAlignment="1">
      <alignment horizontal="right"/>
    </xf>
    <xf numFmtId="0" fontId="0" fillId="0" borderId="10" xfId="0" applyBorder="1" applyAlignment="1">
      <alignment horizontal="right" vertical="center"/>
    </xf>
    <xf numFmtId="0" fontId="0" fillId="8" borderId="0" xfId="0" applyFill="1" applyBorder="1" applyAlignment="1">
      <alignment vertical="center"/>
    </xf>
    <xf numFmtId="0" fontId="0" fillId="0" borderId="12" xfId="0" applyBorder="1" applyAlignment="1">
      <alignment horizontal="right" vertical="center"/>
    </xf>
    <xf numFmtId="0" fontId="0" fillId="0" borderId="17" xfId="0" applyFill="1" applyBorder="1" applyAlignment="1">
      <alignment horizontal="right" vertical="center"/>
    </xf>
    <xf numFmtId="0" fontId="0" fillId="9" borderId="18" xfId="0" applyFill="1" applyBorder="1"/>
    <xf numFmtId="167" fontId="0" fillId="0" borderId="0" xfId="0" applyNumberFormat="1"/>
    <xf numFmtId="0" fontId="0" fillId="10" borderId="8" xfId="0" applyFill="1" applyBorder="1" applyAlignment="1">
      <alignment horizontal="center" vertical="center" wrapText="1"/>
    </xf>
    <xf numFmtId="165" fontId="0" fillId="10" borderId="9" xfId="0" applyNumberFormat="1" applyFill="1" applyBorder="1" applyAlignment="1">
      <alignment horizontal="center" vertical="center" wrapText="1"/>
    </xf>
    <xf numFmtId="0" fontId="0" fillId="10" borderId="2" xfId="0" applyFill="1" applyBorder="1"/>
    <xf numFmtId="0" fontId="0" fillId="11" borderId="6" xfId="0" applyFill="1" applyBorder="1" applyAlignment="1">
      <alignment horizontal="center" wrapText="1"/>
    </xf>
    <xf numFmtId="0" fontId="0" fillId="11" borderId="10" xfId="0" applyFill="1" applyBorder="1" applyAlignment="1">
      <alignment horizontal="center" vertical="center" wrapText="1"/>
    </xf>
    <xf numFmtId="165" fontId="0" fillId="11" borderId="1" xfId="0" applyNumberFormat="1" applyFill="1" applyBorder="1" applyAlignment="1">
      <alignment horizontal="center" wrapText="1"/>
    </xf>
    <xf numFmtId="0" fontId="0" fillId="11" borderId="18" xfId="0" applyFill="1" applyBorder="1"/>
    <xf numFmtId="0" fontId="7" fillId="0" borderId="1" xfId="1" applyBorder="1" applyAlignment="1">
      <alignment horizontal="left" wrapText="1"/>
    </xf>
    <xf numFmtId="0" fontId="0" fillId="0" borderId="1" xfId="0" applyFont="1" applyBorder="1" applyAlignment="1">
      <alignment horizontal="left"/>
    </xf>
    <xf numFmtId="0" fontId="0" fillId="0" borderId="1" xfId="0" applyBorder="1" applyAlignment="1">
      <alignment horizontal="left" wrapText="1"/>
    </xf>
    <xf numFmtId="0" fontId="0" fillId="0" borderId="1" xfId="0" applyBorder="1" applyAlignment="1">
      <alignment horizontal="left"/>
    </xf>
    <xf numFmtId="0" fontId="0" fillId="0" borderId="1" xfId="0"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6" xfId="0" applyBorder="1" applyAlignment="1">
      <alignment horizontal="center"/>
    </xf>
    <xf numFmtId="0" fontId="0" fillId="0" borderId="0" xfId="0" applyBorder="1" applyAlignment="1">
      <alignment horizontal="center" wrapText="1"/>
    </xf>
    <xf numFmtId="0" fontId="0" fillId="0" borderId="1" xfId="0" applyBorder="1" applyAlignment="1">
      <alignment horizontal="center" wrapText="1"/>
    </xf>
    <xf numFmtId="0" fontId="0" fillId="0" borderId="0" xfId="0" applyBorder="1" applyAlignment="1">
      <alignment horizontal="center"/>
    </xf>
    <xf numFmtId="0" fontId="0" fillId="0" borderId="0" xfId="0" applyBorder="1" applyAlignment="1">
      <alignment horizontal="left"/>
    </xf>
    <xf numFmtId="0" fontId="0" fillId="0" borderId="6" xfId="0" applyBorder="1" applyAlignment="1">
      <alignment horizontal="left" wrapText="1"/>
    </xf>
    <xf numFmtId="0" fontId="0" fillId="0" borderId="6" xfId="0" applyBorder="1" applyAlignment="1">
      <alignment horizontal="center" wrapText="1"/>
    </xf>
    <xf numFmtId="0" fontId="1" fillId="0" borderId="6" xfId="0" applyFont="1" applyBorder="1"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 xfId="0" applyBorder="1" applyAlignmen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6" xfId="0" applyBorder="1" applyAlignment="1">
      <alignment horizontal="left"/>
    </xf>
    <xf numFmtId="0" fontId="0" fillId="0" borderId="0" xfId="0" applyAlignment="1">
      <alignment horizontal="left"/>
    </xf>
    <xf numFmtId="0" fontId="0" fillId="0" borderId="1" xfId="0" applyFont="1" applyBorder="1" applyAlignment="1">
      <alignment horizontal="left" wrapText="1"/>
    </xf>
    <xf numFmtId="0" fontId="0" fillId="0" borderId="2" xfId="0" applyBorder="1" applyAlignment="1">
      <alignment horizontal="center" wrapText="1"/>
    </xf>
    <xf numFmtId="0" fontId="5" fillId="0" borderId="0" xfId="0" applyFont="1" applyAlignment="1">
      <alignment horizontal="left"/>
    </xf>
    <xf numFmtId="0" fontId="0" fillId="0" borderId="0" xfId="0" applyAlignment="1">
      <alignment horizontal="left" wrapText="1"/>
    </xf>
    <xf numFmtId="0" fontId="0" fillId="0" borderId="2" xfId="0" applyBorder="1" applyAlignment="1">
      <alignment horizontal="center"/>
    </xf>
    <xf numFmtId="0" fontId="2" fillId="0" borderId="0" xfId="0" applyFont="1" applyFill="1" applyBorder="1" applyAlignment="1">
      <alignment horizontal="left" wrapText="1"/>
    </xf>
    <xf numFmtId="0" fontId="2" fillId="0" borderId="1" xfId="0" applyFont="1" applyBorder="1" applyAlignment="1">
      <alignment horizontal="left"/>
    </xf>
    <xf numFmtId="0" fontId="0" fillId="0" borderId="0" xfId="0" applyAlignment="1">
      <alignment horizontal="center"/>
    </xf>
    <xf numFmtId="0" fontId="0" fillId="0" borderId="0" xfId="0" applyFont="1" applyAlignment="1">
      <alignment horizontal="left" wrapText="1"/>
    </xf>
    <xf numFmtId="0" fontId="0" fillId="0" borderId="17" xfId="0" applyFont="1" applyBorder="1" applyAlignment="1">
      <alignment horizontal="left" wrapText="1"/>
    </xf>
    <xf numFmtId="0" fontId="0" fillId="0" borderId="2" xfId="0" applyFont="1" applyBorder="1" applyAlignment="1">
      <alignment horizontal="left" wrapText="1"/>
    </xf>
    <xf numFmtId="0" fontId="0" fillId="0" borderId="18" xfId="0" applyFont="1" applyBorder="1" applyAlignment="1">
      <alignment horizontal="left" wrapText="1"/>
    </xf>
    <xf numFmtId="0" fontId="0" fillId="0" borderId="8" xfId="0" applyBorder="1" applyAlignment="1">
      <alignment horizontal="right"/>
    </xf>
    <xf numFmtId="0" fontId="0" fillId="0" borderId="6" xfId="0" applyBorder="1" applyAlignment="1">
      <alignment horizontal="right"/>
    </xf>
    <xf numFmtId="0" fontId="0" fillId="0" borderId="10" xfId="0" applyBorder="1" applyAlignment="1">
      <alignment horizontal="right"/>
    </xf>
    <xf numFmtId="0" fontId="0" fillId="0" borderId="0" xfId="0" applyBorder="1" applyAlignment="1">
      <alignment horizontal="right"/>
    </xf>
    <xf numFmtId="0" fontId="0" fillId="0" borderId="17" xfId="0" applyBorder="1" applyAlignment="1">
      <alignment horizontal="center"/>
    </xf>
    <xf numFmtId="0" fontId="0" fillId="0" borderId="18" xfId="0" applyBorder="1" applyAlignment="1">
      <alignment horizontal="center"/>
    </xf>
    <xf numFmtId="0" fontId="0" fillId="0" borderId="17" xfId="0" applyFill="1" applyBorder="1" applyAlignment="1">
      <alignment horizontal="center" vertical="center"/>
    </xf>
    <xf numFmtId="0" fontId="0" fillId="0" borderId="2" xfId="0" applyFill="1" applyBorder="1" applyAlignment="1">
      <alignment horizontal="center" vertical="center"/>
    </xf>
    <xf numFmtId="0" fontId="0" fillId="0" borderId="18" xfId="0" applyFill="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wrapText="1"/>
    </xf>
    <xf numFmtId="0" fontId="0" fillId="0" borderId="12" xfId="0" applyBorder="1" applyAlignment="1">
      <alignment horizontal="center" wrapText="1"/>
    </xf>
    <xf numFmtId="0" fontId="0" fillId="0" borderId="9" xfId="0" applyBorder="1" applyAlignment="1">
      <alignment horizontal="center" wrapText="1"/>
    </xf>
    <xf numFmtId="0" fontId="0" fillId="0" borderId="13" xfId="0" applyBorder="1" applyAlignment="1">
      <alignment horizontal="center" wrapText="1"/>
    </xf>
  </cellXfs>
  <cellStyles count="2">
    <cellStyle name="Hyperlink" xfId="1" builtinId="8"/>
    <cellStyle name="Normal" xfId="0" builtinId="0"/>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SNA2008%20IE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8 SNA"/>
    </sheetNames>
    <sheetDataSet>
      <sheetData sheetId="0">
        <row r="54">
          <cell r="F54">
            <v>27</v>
          </cell>
        </row>
        <row r="62">
          <cell r="P62">
            <v>292</v>
          </cell>
          <cell r="Q62">
            <v>46</v>
          </cell>
          <cell r="R62">
            <v>27</v>
          </cell>
          <cell r="S62">
            <v>84</v>
          </cell>
          <cell r="T62">
            <v>3</v>
          </cell>
        </row>
        <row r="63">
          <cell r="S63">
            <v>61</v>
          </cell>
        </row>
        <row r="64">
          <cell r="P64">
            <v>135</v>
          </cell>
          <cell r="Q64">
            <v>34</v>
          </cell>
          <cell r="R64">
            <v>0</v>
          </cell>
          <cell r="S64">
            <v>69</v>
          </cell>
          <cell r="T64">
            <v>0</v>
          </cell>
        </row>
        <row r="65">
          <cell r="S65">
            <v>53</v>
          </cell>
        </row>
        <row r="66">
          <cell r="J66">
            <v>6</v>
          </cell>
          <cell r="S66">
            <v>1154</v>
          </cell>
          <cell r="V66">
            <v>2</v>
          </cell>
        </row>
        <row r="75">
          <cell r="R75">
            <v>235</v>
          </cell>
        </row>
        <row r="76">
          <cell r="R76">
            <v>141</v>
          </cell>
        </row>
        <row r="83">
          <cell r="R83">
            <v>94</v>
          </cell>
        </row>
        <row r="84">
          <cell r="R84">
            <v>-44</v>
          </cell>
        </row>
        <row r="85">
          <cell r="R85">
            <v>-8</v>
          </cell>
        </row>
        <row r="89">
          <cell r="R89">
            <v>-36</v>
          </cell>
        </row>
        <row r="90">
          <cell r="D90">
            <v>134</v>
          </cell>
          <cell r="E90">
            <v>168</v>
          </cell>
          <cell r="F90">
            <v>42</v>
          </cell>
          <cell r="G90">
            <v>41</v>
          </cell>
          <cell r="H90">
            <v>6</v>
          </cell>
          <cell r="J90">
            <v>44</v>
          </cell>
          <cell r="P90">
            <v>96</v>
          </cell>
          <cell r="Q90">
            <v>149</v>
          </cell>
          <cell r="R90">
            <v>22</v>
          </cell>
          <cell r="S90">
            <v>123</v>
          </cell>
          <cell r="T90">
            <v>7</v>
          </cell>
          <cell r="V90">
            <v>38</v>
          </cell>
        </row>
        <row r="91">
          <cell r="G91">
            <v>14</v>
          </cell>
        </row>
        <row r="175">
          <cell r="P175">
            <v>97</v>
          </cell>
          <cell r="Q175">
            <v>15</v>
          </cell>
          <cell r="R175">
            <v>171</v>
          </cell>
          <cell r="S175">
            <v>1358</v>
          </cell>
          <cell r="T175">
            <v>1</v>
          </cell>
        </row>
        <row r="176">
          <cell r="D176">
            <v>98</v>
          </cell>
          <cell r="E176">
            <v>277</v>
          </cell>
          <cell r="F176">
            <v>248</v>
          </cell>
          <cell r="G176">
            <v>582</v>
          </cell>
          <cell r="H176">
            <v>7</v>
          </cell>
          <cell r="J176">
            <v>17</v>
          </cell>
          <cell r="P176">
            <v>72</v>
          </cell>
          <cell r="Q176">
            <v>275</v>
          </cell>
          <cell r="R176">
            <v>367</v>
          </cell>
          <cell r="S176">
            <v>420</v>
          </cell>
          <cell r="T176">
            <v>40</v>
          </cell>
          <cell r="V176">
            <v>55</v>
          </cell>
        </row>
        <row r="177">
          <cell r="D177">
            <v>24</v>
          </cell>
          <cell r="E177">
            <v>10</v>
          </cell>
          <cell r="F177">
            <v>0</v>
          </cell>
          <cell r="G177">
            <v>178</v>
          </cell>
          <cell r="J177">
            <v>1</v>
          </cell>
          <cell r="R177">
            <v>213</v>
          </cell>
        </row>
        <row r="180">
          <cell r="G180">
            <v>333</v>
          </cell>
          <cell r="P180">
            <v>66</v>
          </cell>
          <cell r="Q180">
            <v>213</v>
          </cell>
          <cell r="R180">
            <v>50</v>
          </cell>
          <cell r="S180">
            <v>0</v>
          </cell>
          <cell r="T180">
            <v>4</v>
          </cell>
          <cell r="V180">
            <v>0</v>
          </cell>
        </row>
        <row r="194">
          <cell r="D194">
            <v>62</v>
          </cell>
          <cell r="E194">
            <v>205</v>
          </cell>
          <cell r="F194">
            <v>112</v>
          </cell>
          <cell r="H194">
            <v>5</v>
          </cell>
          <cell r="J194">
            <v>0</v>
          </cell>
          <cell r="S194">
            <v>384</v>
          </cell>
        </row>
        <row r="202">
          <cell r="D202">
            <v>12</v>
          </cell>
          <cell r="E202">
            <v>62</v>
          </cell>
          <cell r="F202">
            <v>136</v>
          </cell>
          <cell r="G202">
            <v>71</v>
          </cell>
          <cell r="H202">
            <v>2</v>
          </cell>
          <cell r="J202">
            <v>16</v>
          </cell>
          <cell r="P202">
            <v>6</v>
          </cell>
          <cell r="Q202">
            <v>62</v>
          </cell>
          <cell r="R202">
            <v>104</v>
          </cell>
          <cell r="S202">
            <v>36</v>
          </cell>
          <cell r="T202">
            <v>36</v>
          </cell>
          <cell r="V202">
            <v>55</v>
          </cell>
        </row>
        <row r="203">
          <cell r="D203">
            <v>8</v>
          </cell>
          <cell r="E203">
            <v>13</v>
          </cell>
          <cell r="F203">
            <v>4</v>
          </cell>
          <cell r="G203">
            <v>31</v>
          </cell>
          <cell r="H203">
            <v>0</v>
          </cell>
          <cell r="Q203">
            <v>47</v>
          </cell>
          <cell r="V203">
            <v>11</v>
          </cell>
        </row>
        <row r="206">
          <cell r="E206">
            <v>48</v>
          </cell>
          <cell r="J206">
            <v>12</v>
          </cell>
          <cell r="P206">
            <v>6</v>
          </cell>
          <cell r="Q206">
            <v>15</v>
          </cell>
          <cell r="R206">
            <v>1</v>
          </cell>
          <cell r="S206">
            <v>35</v>
          </cell>
          <cell r="T206">
            <v>0</v>
          </cell>
          <cell r="V206">
            <v>3</v>
          </cell>
        </row>
        <row r="209">
          <cell r="J209">
            <v>0</v>
          </cell>
          <cell r="R209">
            <v>96</v>
          </cell>
          <cell r="V209">
            <v>0</v>
          </cell>
        </row>
        <row r="210">
          <cell r="F210" t="str">
            <v>31</v>
          </cell>
          <cell r="J210">
            <v>1</v>
          </cell>
          <cell r="R210">
            <v>1</v>
          </cell>
          <cell r="V210" t="str">
            <v>31</v>
          </cell>
        </row>
        <row r="211">
          <cell r="D211">
            <v>4</v>
          </cell>
          <cell r="E211">
            <v>1</v>
          </cell>
          <cell r="F211">
            <v>5</v>
          </cell>
          <cell r="G211">
            <v>40</v>
          </cell>
          <cell r="H211">
            <v>2</v>
          </cell>
          <cell r="J211">
            <v>1</v>
          </cell>
          <cell r="P211">
            <v>0</v>
          </cell>
          <cell r="Q211">
            <v>0</v>
          </cell>
          <cell r="R211">
            <v>6</v>
          </cell>
          <cell r="S211">
            <v>1</v>
          </cell>
          <cell r="T211">
            <v>36</v>
          </cell>
          <cell r="V211">
            <v>10</v>
          </cell>
        </row>
        <row r="222">
          <cell r="P222">
            <v>71</v>
          </cell>
          <cell r="Q222">
            <v>13</v>
          </cell>
          <cell r="R222">
            <v>290</v>
          </cell>
          <cell r="S222">
            <v>1196</v>
          </cell>
          <cell r="T222">
            <v>34</v>
          </cell>
        </row>
        <row r="223">
          <cell r="F223">
            <v>352</v>
          </cell>
          <cell r="G223">
            <v>1015</v>
          </cell>
          <cell r="H223">
            <v>32</v>
          </cell>
        </row>
        <row r="226">
          <cell r="D226">
            <v>0</v>
          </cell>
          <cell r="E226" t="str">
            <v>11</v>
          </cell>
          <cell r="J226" t="str">
            <v>0</v>
          </cell>
          <cell r="S226">
            <v>11</v>
          </cell>
          <cell r="V226" t="str">
            <v>0</v>
          </cell>
        </row>
        <row r="228">
          <cell r="D228">
            <v>71</v>
          </cell>
          <cell r="E228">
            <v>2</v>
          </cell>
          <cell r="F228">
            <v>-62</v>
          </cell>
          <cell r="G228">
            <v>192</v>
          </cell>
          <cell r="H228">
            <v>2</v>
          </cell>
        </row>
        <row r="253">
          <cell r="J253">
            <v>-13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workbookViewId="0"/>
  </sheetViews>
  <sheetFormatPr defaultRowHeight="15" x14ac:dyDescent="0.25"/>
  <cols>
    <col min="2" max="2" width="48.140625" customWidth="1"/>
  </cols>
  <sheetData>
    <row r="1" spans="1:2" ht="21" x14ac:dyDescent="0.35">
      <c r="A1" s="81" t="s">
        <v>189</v>
      </c>
      <c r="B1" s="81"/>
    </row>
    <row r="3" spans="1:2" x14ac:dyDescent="0.25">
      <c r="A3" t="s">
        <v>190</v>
      </c>
    </row>
    <row r="4" spans="1:2" x14ac:dyDescent="0.25">
      <c r="A4" t="s">
        <v>191</v>
      </c>
    </row>
    <row r="5" spans="1:2" x14ac:dyDescent="0.25">
      <c r="A5" t="s">
        <v>192</v>
      </c>
    </row>
    <row r="7" spans="1:2" x14ac:dyDescent="0.25">
      <c r="A7" s="119" t="s">
        <v>302</v>
      </c>
      <c r="B7" s="119"/>
    </row>
    <row r="9" spans="1:2" x14ac:dyDescent="0.25">
      <c r="A9" t="s">
        <v>243</v>
      </c>
    </row>
    <row r="10" spans="1:2" x14ac:dyDescent="0.25">
      <c r="A10" s="128" t="s">
        <v>234</v>
      </c>
      <c r="B10" s="119"/>
    </row>
    <row r="11" spans="1:2" x14ac:dyDescent="0.25">
      <c r="A11" s="99" t="s">
        <v>235</v>
      </c>
    </row>
    <row r="12" spans="1:2" x14ac:dyDescent="0.25">
      <c r="A12" s="99" t="s">
        <v>205</v>
      </c>
    </row>
    <row r="13" spans="1:2" x14ac:dyDescent="0.25">
      <c r="A13" s="128" t="s">
        <v>237</v>
      </c>
      <c r="B13" s="119"/>
    </row>
    <row r="14" spans="1:2" x14ac:dyDescent="0.25">
      <c r="A14" s="99" t="s">
        <v>206</v>
      </c>
    </row>
    <row r="15" spans="1:2" x14ac:dyDescent="0.25">
      <c r="A15" s="128" t="s">
        <v>207</v>
      </c>
      <c r="B15" s="119"/>
    </row>
    <row r="16" spans="1:2" x14ac:dyDescent="0.25">
      <c r="A16" s="99" t="s">
        <v>236</v>
      </c>
    </row>
    <row r="17" spans="1:6" x14ac:dyDescent="0.25">
      <c r="A17" s="99" t="s">
        <v>208</v>
      </c>
    </row>
    <row r="18" spans="1:6" x14ac:dyDescent="0.25">
      <c r="A18" s="99" t="s">
        <v>209</v>
      </c>
    </row>
    <row r="19" spans="1:6" x14ac:dyDescent="0.25">
      <c r="A19" s="128" t="s">
        <v>238</v>
      </c>
      <c r="B19" s="119"/>
    </row>
    <row r="20" spans="1:6" x14ac:dyDescent="0.25">
      <c r="A20" s="99" t="s">
        <v>210</v>
      </c>
    </row>
    <row r="21" spans="1:6" x14ac:dyDescent="0.25">
      <c r="A21" s="128" t="s">
        <v>242</v>
      </c>
      <c r="B21" s="119"/>
    </row>
    <row r="22" spans="1:6" x14ac:dyDescent="0.25">
      <c r="A22" s="99" t="s">
        <v>211</v>
      </c>
    </row>
    <row r="23" spans="1:6" x14ac:dyDescent="0.25">
      <c r="A23" s="166" t="s">
        <v>212</v>
      </c>
      <c r="B23" s="166"/>
      <c r="C23" s="166"/>
      <c r="D23" s="166"/>
      <c r="E23" s="166"/>
      <c r="F23" s="166"/>
    </row>
    <row r="24" spans="1:6" x14ac:dyDescent="0.25">
      <c r="A24" s="99" t="s">
        <v>239</v>
      </c>
    </row>
    <row r="25" spans="1:6" x14ac:dyDescent="0.25">
      <c r="A25" s="102" t="s">
        <v>240</v>
      </c>
    </row>
    <row r="26" spans="1:6" x14ac:dyDescent="0.25">
      <c r="A26" s="102" t="s">
        <v>241</v>
      </c>
      <c r="B26" s="6"/>
    </row>
  </sheetData>
  <mergeCells count="1">
    <mergeCell ref="A23:F23"/>
  </mergeCells>
  <hyperlinks>
    <hyperlink ref="A11" location="'LC and RA'!A19" display="Table 4.6 Allocation of NTA Primary Income, UNSNA 2008"/>
    <hyperlink ref="A15" location="'LC and RA'!A37" display="Table 4.10 SNA Use of Disposable Income, Net"/>
    <hyperlink ref="A16" location="'LC and RA'!A46" display="Table 4.11 Aggregate lifecycle flows, UNSNA 2008"/>
    <hyperlink ref="A17" location="'LC and RA'!A62" display="Table 4.12 Aggregate public asset-based reallocations"/>
    <hyperlink ref="A18" location="'LC and RA'!A71" display="Table 4.13 Aggregate private asset-based reallocations"/>
    <hyperlink ref="A12" location="'LC and RA'!M1" display="Table 4.7  Allocation of mixed income "/>
    <hyperlink ref="A13" location="'LC and RA'!M9" display="Table 4.8 Allocation of taxes and subsidies on products and production"/>
    <hyperlink ref="A14" location="'LC and RA'!M25" display="Table 4.9 Calculation of capital income, net"/>
    <hyperlink ref="A10" location="'LC and RA'!A1" display="Table 4.5 SNA Allocation of Primary Income Account, UNSNA, 2008"/>
    <hyperlink ref="A19" location="Transfers!A8" display="Table 4.14. SNA Secondary Distribution of Income, UNSNA 2008"/>
    <hyperlink ref="A20" location="Transfers!A21" display="Table 4.15 Secondary Distribution of Income Reclassified, excludes transfers within governments and includes taxes less subsidies on products and production"/>
    <hyperlink ref="A24" location="Transfers!A48" display="Table 4.19 NTA Public and private transfers, UNSNA 2008"/>
    <hyperlink ref="A21" location="'Other current transfers'!A4" display="Table 4.16 SNA Other current transfers, UNSNA  2008"/>
    <hyperlink ref="A22" location="'Other current transfers'!M14" display="Table 4.17 Other current transfers excluding current transfers within government and current international cooperation"/>
    <hyperlink ref="A23:F23" location="Notes!M35" display="Table 4.18 Other current transfers excluding current transfers within government and current international cooperation"/>
    <hyperlink ref="A25" location="'NTA Tables'!A12" display="Table 4.20 Aggregate public age reallocations, UNSNA 2008"/>
    <hyperlink ref="A26" location="'NTA Tables'!A30" display="Table 4.21 Aggregate private age reallocations, UNSNA 200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zoomScaleNormal="100" workbookViewId="0"/>
  </sheetViews>
  <sheetFormatPr defaultRowHeight="15" x14ac:dyDescent="0.25"/>
  <cols>
    <col min="1" max="1" width="48" customWidth="1"/>
    <col min="2" max="2" width="8.28515625" customWidth="1"/>
    <col min="6" max="6" width="82.28515625" customWidth="1"/>
  </cols>
  <sheetData>
    <row r="1" spans="1:6" ht="21" x14ac:dyDescent="0.35">
      <c r="A1" s="81" t="s">
        <v>163</v>
      </c>
    </row>
    <row r="2" spans="1:6" x14ac:dyDescent="0.25">
      <c r="D2" t="s">
        <v>164</v>
      </c>
    </row>
    <row r="3" spans="1:6" x14ac:dyDescent="0.25">
      <c r="A3" s="167" t="str">
        <f>'LC and RA'!C95</f>
        <v>Table 4.11 Aggregate lifecycle flows, UNSNA 2008</v>
      </c>
      <c r="B3" s="167">
        <f>'LC and RA'!D95</f>
        <v>0</v>
      </c>
      <c r="D3" t="s">
        <v>187</v>
      </c>
      <c r="E3" t="s">
        <v>188</v>
      </c>
    </row>
    <row r="4" spans="1:6" x14ac:dyDescent="0.25">
      <c r="A4" s="35" t="s">
        <v>66</v>
      </c>
      <c r="B4" s="79">
        <f>'LC and RA'!D96</f>
        <v>29.509128494943525</v>
      </c>
      <c r="D4" s="45"/>
      <c r="E4" s="82">
        <f>B4-B5+B8</f>
        <v>0</v>
      </c>
      <c r="F4" s="83" t="s">
        <v>165</v>
      </c>
    </row>
    <row r="5" spans="1:6" x14ac:dyDescent="0.25">
      <c r="A5" s="37" t="s">
        <v>3</v>
      </c>
      <c r="B5" s="79">
        <f>'LC and RA'!D97</f>
        <v>1266</v>
      </c>
      <c r="D5" s="48"/>
      <c r="E5" s="84">
        <f>B5-B6-B7</f>
        <v>0</v>
      </c>
      <c r="F5" s="85" t="s">
        <v>166</v>
      </c>
    </row>
    <row r="6" spans="1:6" x14ac:dyDescent="0.25">
      <c r="A6" s="38" t="s">
        <v>67</v>
      </c>
      <c r="B6" s="79">
        <f>'LC and RA'!D98</f>
        <v>352</v>
      </c>
      <c r="D6" s="48"/>
      <c r="E6" s="7"/>
      <c r="F6" s="85"/>
    </row>
    <row r="7" spans="1:6" x14ac:dyDescent="0.25">
      <c r="A7" s="38" t="s">
        <v>68</v>
      </c>
      <c r="B7" s="79">
        <f>'LC and RA'!D99</f>
        <v>914</v>
      </c>
      <c r="D7" s="48"/>
      <c r="E7" s="7"/>
      <c r="F7" s="85"/>
    </row>
    <row r="8" spans="1:6" x14ac:dyDescent="0.25">
      <c r="A8" s="39" t="s">
        <v>69</v>
      </c>
      <c r="B8" s="79">
        <f>'LC and RA'!D100</f>
        <v>1236.4908715050565</v>
      </c>
      <c r="D8" s="48"/>
      <c r="E8" s="84">
        <f>B8-B9-B10</f>
        <v>0</v>
      </c>
      <c r="F8" s="85" t="s">
        <v>167</v>
      </c>
    </row>
    <row r="9" spans="1:6" x14ac:dyDescent="0.25">
      <c r="A9" s="40" t="s">
        <v>70</v>
      </c>
      <c r="B9" s="79">
        <f>'LC and RA'!D101</f>
        <v>1194.8121951219512</v>
      </c>
      <c r="D9" s="48"/>
      <c r="E9" s="7"/>
      <c r="F9" s="85"/>
    </row>
    <row r="10" spans="1:6" x14ac:dyDescent="0.25">
      <c r="A10" s="41" t="s">
        <v>71</v>
      </c>
      <c r="B10" s="80">
        <f>'LC and RA'!D102</f>
        <v>41.678676383105291</v>
      </c>
      <c r="D10" s="48"/>
      <c r="E10" s="7"/>
      <c r="F10" s="85"/>
    </row>
    <row r="11" spans="1:6" x14ac:dyDescent="0.25">
      <c r="D11" s="48"/>
      <c r="E11" s="7"/>
      <c r="F11" s="85"/>
    </row>
    <row r="12" spans="1:6" ht="33" customHeight="1" x14ac:dyDescent="0.25">
      <c r="A12" s="168" t="s">
        <v>240</v>
      </c>
      <c r="B12" s="168"/>
      <c r="C12" s="7"/>
      <c r="D12" s="48"/>
      <c r="E12" s="7"/>
      <c r="F12" s="85"/>
    </row>
    <row r="13" spans="1:6" x14ac:dyDescent="0.25">
      <c r="A13" s="43" t="s">
        <v>140</v>
      </c>
      <c r="B13" s="129">
        <f>B22+B14</f>
        <v>12.329670329670307</v>
      </c>
      <c r="D13" s="48"/>
      <c r="E13" s="84">
        <f>B13-B14-B22</f>
        <v>0</v>
      </c>
      <c r="F13" s="85" t="s">
        <v>169</v>
      </c>
    </row>
    <row r="14" spans="1:6" x14ac:dyDescent="0.25">
      <c r="A14" s="76" t="s">
        <v>72</v>
      </c>
      <c r="B14" s="129">
        <f>Transfers!D50</f>
        <v>-29.670329670329693</v>
      </c>
      <c r="D14" s="48"/>
      <c r="E14" s="84">
        <f>B14-B15+B18</f>
        <v>0</v>
      </c>
      <c r="F14" s="85" t="s">
        <v>170</v>
      </c>
    </row>
    <row r="15" spans="1:6" x14ac:dyDescent="0.25">
      <c r="A15" s="30" t="s">
        <v>124</v>
      </c>
      <c r="B15" s="130">
        <f>Transfers!D51</f>
        <v>471.25274725274727</v>
      </c>
      <c r="D15" s="48"/>
      <c r="E15" s="84">
        <f>B15-B16-B17</f>
        <v>0</v>
      </c>
      <c r="F15" s="85" t="s">
        <v>171</v>
      </c>
    </row>
    <row r="16" spans="1:6" x14ac:dyDescent="0.25">
      <c r="A16" s="72" t="s">
        <v>73</v>
      </c>
      <c r="B16" s="22">
        <f>Transfers!D52</f>
        <v>352</v>
      </c>
      <c r="D16" s="48"/>
      <c r="E16" s="7"/>
      <c r="F16" s="85"/>
    </row>
    <row r="17" spans="1:6" x14ac:dyDescent="0.25">
      <c r="A17" s="72" t="s">
        <v>141</v>
      </c>
      <c r="B17" s="22">
        <f>Transfers!D53</f>
        <v>119.25274725274726</v>
      </c>
      <c r="D17" s="48"/>
      <c r="E17" s="7"/>
      <c r="F17" s="85"/>
    </row>
    <row r="18" spans="1:6" x14ac:dyDescent="0.25">
      <c r="A18" s="30" t="s">
        <v>74</v>
      </c>
      <c r="B18" s="130">
        <f>Transfers!D54</f>
        <v>500.92307692307696</v>
      </c>
      <c r="D18" s="48"/>
      <c r="E18" s="84">
        <f>B18-B19-B20</f>
        <v>0</v>
      </c>
      <c r="F18" s="85" t="s">
        <v>172</v>
      </c>
    </row>
    <row r="19" spans="1:6" x14ac:dyDescent="0.25">
      <c r="A19" s="72" t="s">
        <v>75</v>
      </c>
      <c r="B19" s="22">
        <f>Transfers!D55</f>
        <v>458.92307692307691</v>
      </c>
      <c r="D19" s="48"/>
      <c r="E19" s="7"/>
      <c r="F19" s="85"/>
    </row>
    <row r="20" spans="1:6" x14ac:dyDescent="0.25">
      <c r="A20" s="73" t="s">
        <v>137</v>
      </c>
      <c r="B20" s="130">
        <f>Transfers!D56</f>
        <v>42.000000000000057</v>
      </c>
      <c r="D20" s="48"/>
      <c r="E20" s="84">
        <f>B20-B22</f>
        <v>5.6843418860808015E-14</v>
      </c>
      <c r="F20" s="85" t="s">
        <v>179</v>
      </c>
    </row>
    <row r="21" spans="1:6" x14ac:dyDescent="0.25">
      <c r="A21" s="20" t="s">
        <v>90</v>
      </c>
      <c r="B21" s="22">
        <f>Transfers!D57</f>
        <v>-29.670329670329672</v>
      </c>
      <c r="D21" s="48"/>
      <c r="E21" s="84">
        <f>B14-B21</f>
        <v>0</v>
      </c>
      <c r="F21" s="85" t="s">
        <v>173</v>
      </c>
    </row>
    <row r="22" spans="1:6" x14ac:dyDescent="0.25">
      <c r="A22" s="43" t="s">
        <v>168</v>
      </c>
      <c r="B22" s="129">
        <f>'LC and RA'!D115</f>
        <v>42</v>
      </c>
      <c r="D22" s="48"/>
      <c r="E22" s="84">
        <f>B22-B23+B28</f>
        <v>0</v>
      </c>
      <c r="F22" s="85" t="s">
        <v>174</v>
      </c>
    </row>
    <row r="23" spans="1:6" x14ac:dyDescent="0.25">
      <c r="A23" s="30" t="s">
        <v>138</v>
      </c>
      <c r="B23" s="130">
        <f>'LC and RA'!D116</f>
        <v>-20</v>
      </c>
      <c r="D23" s="48"/>
      <c r="E23" s="84">
        <f>B23-B24-B25</f>
        <v>0</v>
      </c>
      <c r="F23" s="85" t="s">
        <v>175</v>
      </c>
    </row>
    <row r="24" spans="1:6" x14ac:dyDescent="0.25">
      <c r="A24" s="72" t="s">
        <v>142</v>
      </c>
      <c r="B24" s="22">
        <f>'LC and RA'!D117</f>
        <v>0</v>
      </c>
      <c r="D24" s="48"/>
      <c r="E24" s="7"/>
      <c r="F24" s="85"/>
    </row>
    <row r="25" spans="1:6" x14ac:dyDescent="0.25">
      <c r="A25" s="72" t="s">
        <v>143</v>
      </c>
      <c r="B25" s="130">
        <f>'LC and RA'!D118</f>
        <v>-20</v>
      </c>
      <c r="D25" s="48"/>
      <c r="E25" s="84">
        <f>B25-B26+B27</f>
        <v>0</v>
      </c>
      <c r="F25" s="85" t="s">
        <v>176</v>
      </c>
    </row>
    <row r="26" spans="1:6" x14ac:dyDescent="0.25">
      <c r="A26" s="74" t="s">
        <v>144</v>
      </c>
      <c r="B26" s="22">
        <f>'LC and RA'!D119</f>
        <v>22</v>
      </c>
      <c r="D26" s="48"/>
      <c r="E26" s="7"/>
      <c r="F26" s="85"/>
    </row>
    <row r="27" spans="1:6" x14ac:dyDescent="0.25">
      <c r="A27" s="74" t="s">
        <v>145</v>
      </c>
      <c r="B27" s="22">
        <f>'LC and RA'!D120</f>
        <v>42</v>
      </c>
      <c r="D27" s="48"/>
      <c r="E27" s="7"/>
      <c r="F27" s="85"/>
    </row>
    <row r="28" spans="1:6" x14ac:dyDescent="0.25">
      <c r="A28" s="32" t="s">
        <v>139</v>
      </c>
      <c r="B28" s="19">
        <f>'LC and RA'!D121</f>
        <v>-62</v>
      </c>
      <c r="D28" s="48"/>
      <c r="E28" s="7"/>
      <c r="F28" s="85"/>
    </row>
    <row r="29" spans="1:6" x14ac:dyDescent="0.25">
      <c r="D29" s="48"/>
      <c r="E29" s="7"/>
      <c r="F29" s="85"/>
    </row>
    <row r="30" spans="1:6" x14ac:dyDescent="0.25">
      <c r="A30" s="6" t="s">
        <v>241</v>
      </c>
      <c r="B30" s="6"/>
      <c r="D30" s="48"/>
      <c r="E30" s="84">
        <f>B4-B31</f>
        <v>0</v>
      </c>
      <c r="F30" s="85" t="s">
        <v>178</v>
      </c>
    </row>
    <row r="31" spans="1:6" x14ac:dyDescent="0.25">
      <c r="A31" t="s">
        <v>154</v>
      </c>
      <c r="B31" s="130">
        <f>B13+B32</f>
        <v>29.509128494943504</v>
      </c>
      <c r="D31" s="48"/>
      <c r="E31" s="84">
        <f>B31-B13-B32</f>
        <v>0</v>
      </c>
      <c r="F31" s="85" t="s">
        <v>177</v>
      </c>
    </row>
    <row r="32" spans="1:6" x14ac:dyDescent="0.25">
      <c r="A32" s="43" t="s">
        <v>155</v>
      </c>
      <c r="B32" s="130">
        <f>B33+B41</f>
        <v>17.179458165273196</v>
      </c>
      <c r="D32" s="48"/>
      <c r="E32" s="84">
        <f>B32-B33-B41</f>
        <v>0</v>
      </c>
      <c r="F32" s="85" t="s">
        <v>180</v>
      </c>
    </row>
    <row r="33" spans="1:6" x14ac:dyDescent="0.25">
      <c r="A33" s="43" t="s">
        <v>156</v>
      </c>
      <c r="B33" s="130">
        <f>Transfers!D59</f>
        <v>-8.3296703296703303</v>
      </c>
      <c r="D33" s="48"/>
      <c r="E33" s="84">
        <f>B33-B40</f>
        <v>0</v>
      </c>
      <c r="F33" s="85" t="s">
        <v>181</v>
      </c>
    </row>
    <row r="34" spans="1:6" x14ac:dyDescent="0.25">
      <c r="A34" s="30" t="s">
        <v>157</v>
      </c>
      <c r="B34" s="132" t="s">
        <v>162</v>
      </c>
      <c r="D34" s="48"/>
      <c r="E34" s="7"/>
      <c r="F34" s="85"/>
    </row>
    <row r="35" spans="1:6" x14ac:dyDescent="0.25">
      <c r="A35" s="72" t="s">
        <v>158</v>
      </c>
      <c r="B35" s="132" t="s">
        <v>162</v>
      </c>
      <c r="D35" s="48"/>
      <c r="E35" s="7"/>
      <c r="F35" s="85"/>
    </row>
    <row r="36" spans="1:6" x14ac:dyDescent="0.25">
      <c r="A36" s="72" t="s">
        <v>159</v>
      </c>
      <c r="B36" s="132" t="s">
        <v>162</v>
      </c>
      <c r="D36" s="48"/>
      <c r="E36" s="7"/>
      <c r="F36" s="85"/>
    </row>
    <row r="37" spans="1:6" x14ac:dyDescent="0.25">
      <c r="A37" s="30" t="s">
        <v>160</v>
      </c>
      <c r="B37" s="132" t="s">
        <v>162</v>
      </c>
      <c r="D37" s="48"/>
      <c r="E37" s="7"/>
      <c r="F37" s="85"/>
    </row>
    <row r="38" spans="1:6" x14ac:dyDescent="0.25">
      <c r="A38" s="72" t="s">
        <v>158</v>
      </c>
      <c r="B38" s="132" t="s">
        <v>162</v>
      </c>
      <c r="D38" s="48"/>
      <c r="E38" s="7"/>
      <c r="F38" s="85"/>
    </row>
    <row r="39" spans="1:6" x14ac:dyDescent="0.25">
      <c r="A39" s="72" t="s">
        <v>159</v>
      </c>
      <c r="B39" s="132" t="s">
        <v>162</v>
      </c>
      <c r="D39" s="48"/>
      <c r="E39" s="7"/>
      <c r="F39" s="85"/>
    </row>
    <row r="40" spans="1:6" x14ac:dyDescent="0.25">
      <c r="A40" s="30" t="s">
        <v>161</v>
      </c>
      <c r="B40" s="22">
        <f>Transfers!D60</f>
        <v>-8.3296703296703303</v>
      </c>
      <c r="D40" s="48"/>
      <c r="E40" s="7"/>
      <c r="F40" s="85"/>
    </row>
    <row r="41" spans="1:6" x14ac:dyDescent="0.25">
      <c r="A41" s="43" t="s">
        <v>193</v>
      </c>
      <c r="B41" s="129">
        <f>'LC and RA'!E124</f>
        <v>25.509128494943525</v>
      </c>
      <c r="D41" s="48"/>
      <c r="E41" s="84">
        <f>B41-B42+B52</f>
        <v>0</v>
      </c>
      <c r="F41" s="85" t="s">
        <v>182</v>
      </c>
    </row>
    <row r="42" spans="1:6" x14ac:dyDescent="0.25">
      <c r="A42" s="78" t="s">
        <v>146</v>
      </c>
      <c r="B42" s="130">
        <f>'LC and RA'!E125</f>
        <v>292.50912849494352</v>
      </c>
      <c r="D42" s="48"/>
      <c r="E42" s="84">
        <f>B42-B43-B47</f>
        <v>0</v>
      </c>
      <c r="F42" s="85" t="s">
        <v>183</v>
      </c>
    </row>
    <row r="43" spans="1:6" x14ac:dyDescent="0.25">
      <c r="A43" s="72" t="s">
        <v>147</v>
      </c>
      <c r="B43" s="130">
        <f>'LC and RA'!E126</f>
        <v>266.50912849494352</v>
      </c>
      <c r="D43" s="48"/>
      <c r="E43" s="84">
        <f>B43-B44-B45-B46</f>
        <v>0</v>
      </c>
      <c r="F43" s="85" t="s">
        <v>184</v>
      </c>
    </row>
    <row r="44" spans="1:6" x14ac:dyDescent="0.25">
      <c r="A44" s="74" t="s">
        <v>231</v>
      </c>
      <c r="B44" s="22">
        <f>'LC and RA'!E127</f>
        <v>184.26553362576311</v>
      </c>
      <c r="D44" s="48"/>
      <c r="E44" s="7"/>
      <c r="F44" s="85"/>
    </row>
    <row r="45" spans="1:6" x14ac:dyDescent="0.25">
      <c r="A45" s="74" t="s">
        <v>152</v>
      </c>
      <c r="B45" s="22">
        <f>'LC and RA'!E128</f>
        <v>69</v>
      </c>
      <c r="D45" s="48"/>
      <c r="E45" s="7"/>
      <c r="F45" s="85"/>
    </row>
    <row r="46" spans="1:6" x14ac:dyDescent="0.25">
      <c r="A46" s="96" t="s">
        <v>230</v>
      </c>
      <c r="B46" s="22">
        <f>'LC and RA'!D71</f>
        <v>13.243594869180402</v>
      </c>
      <c r="D46" s="48"/>
      <c r="E46" s="7"/>
      <c r="F46" s="85"/>
    </row>
    <row r="47" spans="1:6" x14ac:dyDescent="0.25">
      <c r="A47" s="72" t="s">
        <v>148</v>
      </c>
      <c r="B47" s="130">
        <f>'LC and RA'!E130</f>
        <v>26</v>
      </c>
      <c r="D47" s="48"/>
      <c r="E47" s="84">
        <f>B47-B48+B49</f>
        <v>0</v>
      </c>
      <c r="F47" s="85" t="s">
        <v>185</v>
      </c>
    </row>
    <row r="48" spans="1:6" x14ac:dyDescent="0.25">
      <c r="A48" s="74" t="s">
        <v>149</v>
      </c>
      <c r="B48" s="22">
        <f>'LC and RA'!E131</f>
        <v>375</v>
      </c>
      <c r="D48" s="48"/>
      <c r="E48" s="7"/>
      <c r="F48" s="85"/>
    </row>
    <row r="49" spans="1:6" x14ac:dyDescent="0.25">
      <c r="A49" s="74" t="s">
        <v>150</v>
      </c>
      <c r="B49" s="131">
        <f>'LC and RA'!E132</f>
        <v>349</v>
      </c>
      <c r="D49" s="86"/>
      <c r="E49" s="87">
        <f>B49-B50-B51</f>
        <v>0</v>
      </c>
      <c r="F49" s="88" t="s">
        <v>186</v>
      </c>
    </row>
    <row r="50" spans="1:6" x14ac:dyDescent="0.25">
      <c r="A50" s="75" t="s">
        <v>61</v>
      </c>
      <c r="B50" s="22">
        <f>'LC and RA'!E133</f>
        <v>14</v>
      </c>
    </row>
    <row r="51" spans="1:6" x14ac:dyDescent="0.25">
      <c r="A51" s="75" t="s">
        <v>153</v>
      </c>
      <c r="B51" s="130">
        <f>'LC and RA'!E134</f>
        <v>335</v>
      </c>
    </row>
    <row r="52" spans="1:6" x14ac:dyDescent="0.25">
      <c r="A52" s="32" t="s">
        <v>151</v>
      </c>
      <c r="B52" s="19">
        <f>'LC and RA'!E135</f>
        <v>267</v>
      </c>
    </row>
    <row r="53" spans="1:6" x14ac:dyDescent="0.25">
      <c r="A53" t="s">
        <v>214</v>
      </c>
    </row>
    <row r="56" spans="1:6" x14ac:dyDescent="0.25">
      <c r="A56" s="6" t="s">
        <v>244</v>
      </c>
      <c r="B56" s="6"/>
      <c r="C56" s="6"/>
      <c r="D56" s="6"/>
    </row>
    <row r="57" spans="1:6" x14ac:dyDescent="0.25">
      <c r="A57" s="1"/>
      <c r="B57" s="14" t="s">
        <v>215</v>
      </c>
      <c r="C57" s="14" t="s">
        <v>8</v>
      </c>
      <c r="D57" s="14" t="s">
        <v>9</v>
      </c>
    </row>
    <row r="58" spans="1:6" x14ac:dyDescent="0.25">
      <c r="A58" s="43" t="s">
        <v>140</v>
      </c>
      <c r="B58" s="77">
        <f t="shared" ref="B58:B65" si="0">B13</f>
        <v>12.329670329670307</v>
      </c>
    </row>
    <row r="59" spans="1:6" x14ac:dyDescent="0.25">
      <c r="A59" s="76" t="s">
        <v>72</v>
      </c>
      <c r="B59" s="77">
        <f t="shared" si="0"/>
        <v>-29.670329670329693</v>
      </c>
      <c r="C59" s="22">
        <f>C60-C63</f>
        <v>29.670329670329672</v>
      </c>
      <c r="D59" s="22">
        <f t="shared" ref="D59:D65" si="1">SUM(B59:C59)</f>
        <v>0</v>
      </c>
    </row>
    <row r="60" spans="1:6" x14ac:dyDescent="0.25">
      <c r="A60" s="91" t="s">
        <v>124</v>
      </c>
      <c r="B60" s="22">
        <f t="shared" si="0"/>
        <v>471.25274725274727</v>
      </c>
      <c r="C60" s="22">
        <f>Transfers!J31</f>
        <v>32.384615384615387</v>
      </c>
      <c r="D60" s="22">
        <f t="shared" si="1"/>
        <v>503.63736263736268</v>
      </c>
    </row>
    <row r="61" spans="1:6" x14ac:dyDescent="0.25">
      <c r="A61" s="90" t="s">
        <v>73</v>
      </c>
      <c r="B61" s="22">
        <f t="shared" si="0"/>
        <v>352</v>
      </c>
      <c r="C61" s="22"/>
      <c r="D61" s="22">
        <f t="shared" si="1"/>
        <v>352</v>
      </c>
    </row>
    <row r="62" spans="1:6" x14ac:dyDescent="0.25">
      <c r="A62" s="90" t="s">
        <v>141</v>
      </c>
      <c r="B62" s="22">
        <f t="shared" si="0"/>
        <v>119.25274725274726</v>
      </c>
      <c r="C62" s="22">
        <f>Transfers!J31</f>
        <v>32.384615384615387</v>
      </c>
      <c r="D62" s="22">
        <f t="shared" si="1"/>
        <v>151.63736263736263</v>
      </c>
    </row>
    <row r="63" spans="1:6" x14ac:dyDescent="0.25">
      <c r="A63" s="91" t="s">
        <v>74</v>
      </c>
      <c r="B63" s="22">
        <f t="shared" si="0"/>
        <v>500.92307692307696</v>
      </c>
      <c r="C63" s="22">
        <f>Transfers!K31</f>
        <v>2.7142857142857144</v>
      </c>
      <c r="D63" s="22">
        <f t="shared" si="1"/>
        <v>503.63736263736268</v>
      </c>
    </row>
    <row r="64" spans="1:6" x14ac:dyDescent="0.25">
      <c r="A64" s="90" t="s">
        <v>75</v>
      </c>
      <c r="B64" s="22">
        <f t="shared" si="0"/>
        <v>458.92307692307691</v>
      </c>
      <c r="C64" s="22">
        <f>Transfers!K31</f>
        <v>2.7142857142857144</v>
      </c>
      <c r="D64" s="22">
        <f t="shared" si="1"/>
        <v>461.63736263736263</v>
      </c>
    </row>
    <row r="65" spans="1:4" x14ac:dyDescent="0.25">
      <c r="A65" s="73" t="s">
        <v>137</v>
      </c>
      <c r="B65" s="22">
        <f t="shared" si="0"/>
        <v>42.000000000000057</v>
      </c>
      <c r="D65" s="22">
        <f t="shared" si="1"/>
        <v>42.000000000000057</v>
      </c>
    </row>
    <row r="66" spans="1:4" x14ac:dyDescent="0.25">
      <c r="A66" s="43" t="s">
        <v>168</v>
      </c>
      <c r="B66" s="77">
        <f t="shared" ref="B66:B72" si="2">B22</f>
        <v>42</v>
      </c>
    </row>
    <row r="67" spans="1:4" x14ac:dyDescent="0.25">
      <c r="A67" s="91" t="s">
        <v>138</v>
      </c>
      <c r="B67" s="22">
        <f t="shared" si="2"/>
        <v>-20</v>
      </c>
    </row>
    <row r="68" spans="1:4" x14ac:dyDescent="0.25">
      <c r="A68" s="90" t="s">
        <v>142</v>
      </c>
      <c r="B68" s="22">
        <f t="shared" si="2"/>
        <v>0</v>
      </c>
    </row>
    <row r="69" spans="1:4" x14ac:dyDescent="0.25">
      <c r="A69" s="90" t="s">
        <v>143</v>
      </c>
      <c r="B69" s="22">
        <f t="shared" si="2"/>
        <v>-20</v>
      </c>
    </row>
    <row r="70" spans="1:4" x14ac:dyDescent="0.25">
      <c r="A70" s="89" t="s">
        <v>144</v>
      </c>
      <c r="B70" s="22">
        <f t="shared" si="2"/>
        <v>22</v>
      </c>
    </row>
    <row r="71" spans="1:4" x14ac:dyDescent="0.25">
      <c r="A71" s="89" t="s">
        <v>145</v>
      </c>
      <c r="B71" s="22">
        <f t="shared" si="2"/>
        <v>42</v>
      </c>
    </row>
    <row r="72" spans="1:4" x14ac:dyDescent="0.25">
      <c r="A72" s="32" t="s">
        <v>139</v>
      </c>
      <c r="B72" s="19">
        <f t="shared" si="2"/>
        <v>-62</v>
      </c>
      <c r="C72" s="6"/>
      <c r="D72" s="6"/>
    </row>
    <row r="73" spans="1:4" x14ac:dyDescent="0.25">
      <c r="A73" t="s">
        <v>216</v>
      </c>
    </row>
  </sheetData>
  <mergeCells count="2">
    <mergeCell ref="A3:B3"/>
    <mergeCell ref="A12:B12"/>
  </mergeCells>
  <conditionalFormatting sqref="E4:E5">
    <cfRule type="cellIs" dxfId="23" priority="24" operator="between">
      <formula>-0.01</formula>
      <formula>0.01</formula>
    </cfRule>
  </conditionalFormatting>
  <conditionalFormatting sqref="E49">
    <cfRule type="cellIs" dxfId="22" priority="13" operator="between">
      <formula>-0.01</formula>
      <formula>0.01</formula>
    </cfRule>
  </conditionalFormatting>
  <conditionalFormatting sqref="E8">
    <cfRule type="cellIs" dxfId="21" priority="23" operator="between">
      <formula>-0.01</formula>
      <formula>0.01</formula>
    </cfRule>
  </conditionalFormatting>
  <conditionalFormatting sqref="E13">
    <cfRule type="cellIs" dxfId="20" priority="22" operator="between">
      <formula>-0.01</formula>
      <formula>0.01</formula>
    </cfRule>
  </conditionalFormatting>
  <conditionalFormatting sqref="E14">
    <cfRule type="cellIs" dxfId="19" priority="21" operator="between">
      <formula>-0.01</formula>
      <formula>0.01</formula>
    </cfRule>
  </conditionalFormatting>
  <conditionalFormatting sqref="E15">
    <cfRule type="cellIs" dxfId="18" priority="20" operator="between">
      <formula>-0.01</formula>
      <formula>0.01</formula>
    </cfRule>
  </conditionalFormatting>
  <conditionalFormatting sqref="E20:E23">
    <cfRule type="cellIs" dxfId="17" priority="19" operator="between">
      <formula>-0.01</formula>
      <formula>0.01</formula>
    </cfRule>
  </conditionalFormatting>
  <conditionalFormatting sqref="E18">
    <cfRule type="cellIs" dxfId="16" priority="18" operator="between">
      <formula>-0.01</formula>
      <formula>0.01</formula>
    </cfRule>
  </conditionalFormatting>
  <conditionalFormatting sqref="E25">
    <cfRule type="cellIs" dxfId="15" priority="17" operator="between">
      <formula>-0.01</formula>
      <formula>0.01</formula>
    </cfRule>
  </conditionalFormatting>
  <conditionalFormatting sqref="E30:E33">
    <cfRule type="cellIs" dxfId="14" priority="16" operator="between">
      <formula>-0.01</formula>
      <formula>0.01</formula>
    </cfRule>
  </conditionalFormatting>
  <conditionalFormatting sqref="E41:E43">
    <cfRule type="cellIs" dxfId="13" priority="15" operator="between">
      <formula>-0.01</formula>
      <formula>0.01</formula>
    </cfRule>
  </conditionalFormatting>
  <conditionalFormatting sqref="E47">
    <cfRule type="cellIs" dxfId="12" priority="14" operator="between">
      <formula>-0.01</formula>
      <formula>0.01</formula>
    </cfRule>
  </conditionalFormatting>
  <conditionalFormatting sqref="D4">
    <cfRule type="expression" dxfId="11" priority="12">
      <formula>ABS(E4)&gt;0.01</formula>
    </cfRule>
  </conditionalFormatting>
  <conditionalFormatting sqref="D7">
    <cfRule type="expression" dxfId="10" priority="11">
      <formula>ABS(E7)&gt;0.01</formula>
    </cfRule>
  </conditionalFormatting>
  <conditionalFormatting sqref="D5">
    <cfRule type="expression" dxfId="9" priority="10">
      <formula>ABS(E5)&gt;0.01</formula>
    </cfRule>
  </conditionalFormatting>
  <conditionalFormatting sqref="D8">
    <cfRule type="expression" dxfId="8" priority="9">
      <formula>ABS(E8)&gt;0.01</formula>
    </cfRule>
  </conditionalFormatting>
  <conditionalFormatting sqref="D13:D15">
    <cfRule type="expression" dxfId="7" priority="8">
      <formula>ABS(E13)&gt;0.01</formula>
    </cfRule>
  </conditionalFormatting>
  <conditionalFormatting sqref="D18">
    <cfRule type="expression" dxfId="6" priority="7">
      <formula>ABS(E18)&gt;0.01</formula>
    </cfRule>
  </conditionalFormatting>
  <conditionalFormatting sqref="D20:D23">
    <cfRule type="expression" dxfId="5" priority="6">
      <formula>ABS(E20)&gt;0.01</formula>
    </cfRule>
  </conditionalFormatting>
  <conditionalFormatting sqref="D49">
    <cfRule type="expression" dxfId="4" priority="1">
      <formula>ABS(E49)&gt;0.01</formula>
    </cfRule>
  </conditionalFormatting>
  <conditionalFormatting sqref="D25">
    <cfRule type="expression" dxfId="3" priority="5">
      <formula>ABS(E25)&gt;0.01</formula>
    </cfRule>
  </conditionalFormatting>
  <conditionalFormatting sqref="D30:D33">
    <cfRule type="expression" dxfId="2" priority="4">
      <formula>ABS(E30)&gt;0.01</formula>
    </cfRule>
  </conditionalFormatting>
  <conditionalFormatting sqref="D41:D43">
    <cfRule type="expression" dxfId="1" priority="3">
      <formula>ABS(E41)&gt;0.01</formula>
    </cfRule>
  </conditionalFormatting>
  <conditionalFormatting sqref="D47">
    <cfRule type="expression" dxfId="0" priority="2">
      <formula>ABS(E47)&gt;0.01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5"/>
  <sheetViews>
    <sheetView workbookViewId="0"/>
  </sheetViews>
  <sheetFormatPr defaultRowHeight="15" x14ac:dyDescent="0.25"/>
  <cols>
    <col min="1" max="1" width="44.42578125" customWidth="1"/>
    <col min="2" max="2" width="2.7109375" customWidth="1"/>
    <col min="3" max="3" width="39.28515625" customWidth="1"/>
    <col min="4" max="4" width="8.85546875" customWidth="1"/>
    <col min="5" max="5" width="9.140625" customWidth="1"/>
    <col min="6" max="6" width="9" customWidth="1"/>
    <col min="7" max="7" width="9.28515625" customWidth="1"/>
    <col min="8" max="9" width="8.85546875" customWidth="1"/>
    <col min="10" max="10" width="8.28515625" customWidth="1"/>
    <col min="11" max="11" width="8.5703125" customWidth="1"/>
    <col min="12" max="12" width="8.42578125" customWidth="1"/>
    <col min="13" max="13" width="8.85546875" customWidth="1"/>
    <col min="15" max="15" width="40.5703125" customWidth="1"/>
    <col min="17" max="17" width="9.7109375" customWidth="1"/>
    <col min="18" max="18" width="15" customWidth="1"/>
    <col min="19" max="19" width="10.28515625" customWidth="1"/>
    <col min="20" max="20" width="9.42578125" customWidth="1"/>
  </cols>
  <sheetData>
    <row r="1" spans="1:13" ht="21" x14ac:dyDescent="0.35">
      <c r="A1" s="81" t="s">
        <v>263</v>
      </c>
    </row>
    <row r="2" spans="1:13" ht="21" x14ac:dyDescent="0.35">
      <c r="A2" s="81" t="s">
        <v>267</v>
      </c>
    </row>
    <row r="4" spans="1:13" x14ac:dyDescent="0.25">
      <c r="A4" s="181" t="s">
        <v>245</v>
      </c>
      <c r="C4" s="167" t="s">
        <v>234</v>
      </c>
      <c r="D4" s="167"/>
      <c r="E4" s="167"/>
      <c r="F4" s="167"/>
      <c r="G4" s="167"/>
      <c r="H4" s="167"/>
      <c r="I4" s="167"/>
      <c r="J4" s="167"/>
      <c r="K4" s="167"/>
      <c r="L4" s="167"/>
      <c r="M4" s="167"/>
    </row>
    <row r="5" spans="1:13" x14ac:dyDescent="0.25">
      <c r="A5" s="182"/>
      <c r="D5" s="170" t="s">
        <v>5</v>
      </c>
      <c r="E5" s="170"/>
      <c r="F5" s="170" t="s">
        <v>6</v>
      </c>
      <c r="G5" s="170"/>
      <c r="H5" s="170" t="s">
        <v>7</v>
      </c>
      <c r="I5" s="170"/>
      <c r="J5" s="170" t="s">
        <v>8</v>
      </c>
      <c r="K5" s="170"/>
      <c r="L5" s="170" t="s">
        <v>9</v>
      </c>
      <c r="M5" s="170"/>
    </row>
    <row r="6" spans="1:13" ht="15" customHeight="1" x14ac:dyDescent="0.25">
      <c r="A6" s="182"/>
      <c r="D6" s="14" t="s">
        <v>43</v>
      </c>
      <c r="E6" s="14" t="s">
        <v>44</v>
      </c>
      <c r="F6" s="14" t="s">
        <v>43</v>
      </c>
      <c r="G6" s="14" t="s">
        <v>44</v>
      </c>
      <c r="H6" s="14" t="s">
        <v>43</v>
      </c>
      <c r="I6" s="14" t="s">
        <v>44</v>
      </c>
      <c r="J6" s="14" t="s">
        <v>43</v>
      </c>
      <c r="K6" s="14" t="s">
        <v>44</v>
      </c>
      <c r="L6" s="14" t="s">
        <v>43</v>
      </c>
      <c r="M6" s="14" t="s">
        <v>44</v>
      </c>
    </row>
    <row r="7" spans="1:13" x14ac:dyDescent="0.25">
      <c r="A7" s="182"/>
      <c r="C7" t="s">
        <v>42</v>
      </c>
      <c r="D7" s="119">
        <f>SUM('[1]2008 SNA'!$P$62,'[1]2008 SNA'!$Q$62,'[1]2008 SNA'!$S$62,'[1]2008 SNA'!$T$62)</f>
        <v>425</v>
      </c>
      <c r="E7" s="119"/>
      <c r="F7" s="119">
        <f>'[1]2008 SNA'!$R$62</f>
        <v>27</v>
      </c>
      <c r="G7" s="119"/>
      <c r="H7">
        <f t="shared" ref="H7:H18" si="0">D7+F7</f>
        <v>452</v>
      </c>
      <c r="L7">
        <f t="shared" ref="L7:L18" si="1">H7+J7</f>
        <v>452</v>
      </c>
    </row>
    <row r="8" spans="1:13" ht="28.5" customHeight="1" x14ac:dyDescent="0.25">
      <c r="A8" s="182"/>
      <c r="C8" t="s">
        <v>221</v>
      </c>
      <c r="D8" s="119">
        <f>'[1]2008 SNA'!$P$62+'[1]2008 SNA'!$Q$62+'[1]2008 SNA'!$T$62</f>
        <v>341</v>
      </c>
      <c r="E8" s="119"/>
      <c r="F8" s="119"/>
      <c r="G8" s="119"/>
      <c r="H8">
        <f t="shared" si="0"/>
        <v>341</v>
      </c>
      <c r="L8">
        <f t="shared" si="1"/>
        <v>341</v>
      </c>
    </row>
    <row r="9" spans="1:13" x14ac:dyDescent="0.25">
      <c r="A9" s="182"/>
      <c r="C9" t="s">
        <v>220</v>
      </c>
      <c r="D9" s="119">
        <f>'[1]2008 SNA'!$S$62</f>
        <v>84</v>
      </c>
      <c r="E9" s="119"/>
      <c r="F9" s="119"/>
      <c r="G9" s="119"/>
      <c r="H9">
        <f t="shared" si="0"/>
        <v>84</v>
      </c>
      <c r="L9">
        <f t="shared" si="1"/>
        <v>84</v>
      </c>
    </row>
    <row r="10" spans="1:13" x14ac:dyDescent="0.25">
      <c r="A10" s="182"/>
      <c r="C10" t="s">
        <v>18</v>
      </c>
      <c r="D10" s="119">
        <f>'[1]2008 SNA'!$S$63</f>
        <v>61</v>
      </c>
      <c r="E10" s="119"/>
      <c r="F10" s="119"/>
      <c r="G10" s="119"/>
      <c r="H10">
        <f t="shared" si="0"/>
        <v>61</v>
      </c>
      <c r="L10">
        <f t="shared" si="1"/>
        <v>61</v>
      </c>
    </row>
    <row r="11" spans="1:13" x14ac:dyDescent="0.25">
      <c r="A11" s="182"/>
      <c r="C11" t="s">
        <v>10</v>
      </c>
      <c r="D11" s="119">
        <f>SUM('[1]2008 SNA'!$P$64,'[1]2008 SNA'!$Q$64,'[1]2008 SNA'!$S$64,'[1]2008 SNA'!$T$64)</f>
        <v>238</v>
      </c>
      <c r="E11" s="119"/>
      <c r="F11" s="119">
        <f>'[1]2008 SNA'!$R$64</f>
        <v>0</v>
      </c>
      <c r="G11" s="119"/>
      <c r="H11">
        <f t="shared" si="0"/>
        <v>238</v>
      </c>
    </row>
    <row r="12" spans="1:13" x14ac:dyDescent="0.25">
      <c r="A12" s="182"/>
      <c r="C12" s="30" t="s">
        <v>58</v>
      </c>
      <c r="D12" s="119">
        <f>'[1]2008 SNA'!$P$64+'[1]2008 SNA'!$Q$64+'[1]2008 SNA'!$T$64</f>
        <v>169</v>
      </c>
      <c r="E12" s="119"/>
      <c r="F12" s="119"/>
      <c r="G12" s="119"/>
      <c r="H12">
        <f>D12</f>
        <v>169</v>
      </c>
    </row>
    <row r="13" spans="1:13" x14ac:dyDescent="0.25">
      <c r="A13" s="182"/>
      <c r="C13" s="30" t="s">
        <v>56</v>
      </c>
      <c r="D13" s="119">
        <f>'[1]2008 SNA'!$S$64</f>
        <v>69</v>
      </c>
      <c r="E13" s="119"/>
      <c r="F13" s="119"/>
      <c r="G13" s="119"/>
      <c r="H13">
        <f>D14</f>
        <v>53</v>
      </c>
    </row>
    <row r="14" spans="1:13" x14ac:dyDescent="0.25">
      <c r="A14" s="182"/>
      <c r="C14" t="s">
        <v>11</v>
      </c>
      <c r="D14" s="119">
        <f>'[1]2008 SNA'!$S$65</f>
        <v>53</v>
      </c>
      <c r="E14" s="119"/>
      <c r="F14" s="119"/>
      <c r="G14" s="119"/>
      <c r="H14">
        <f t="shared" si="0"/>
        <v>53</v>
      </c>
    </row>
    <row r="15" spans="1:13" x14ac:dyDescent="0.25">
      <c r="A15" s="182"/>
      <c r="C15" t="s">
        <v>1</v>
      </c>
      <c r="D15" s="119">
        <f>'[1]2008 SNA'!$S$66</f>
        <v>1154</v>
      </c>
      <c r="E15" s="119"/>
      <c r="F15" s="119"/>
      <c r="G15" s="119"/>
      <c r="H15">
        <f t="shared" si="0"/>
        <v>1154</v>
      </c>
      <c r="J15" s="119">
        <f>'[1]2008 SNA'!$V$66</f>
        <v>2</v>
      </c>
      <c r="K15" s="119">
        <f>'[1]2008 SNA'!$J$66</f>
        <v>6</v>
      </c>
      <c r="L15">
        <f t="shared" si="1"/>
        <v>1156</v>
      </c>
      <c r="M15">
        <f>I15+K15</f>
        <v>6</v>
      </c>
    </row>
    <row r="16" spans="1:13" x14ac:dyDescent="0.25">
      <c r="A16" s="182"/>
      <c r="C16" t="s">
        <v>12</v>
      </c>
      <c r="D16" s="119"/>
      <c r="E16" s="119"/>
      <c r="F16" s="119">
        <f>'[1]2008 SNA'!$R$75</f>
        <v>235</v>
      </c>
      <c r="G16" s="119"/>
      <c r="H16">
        <f t="shared" si="0"/>
        <v>235</v>
      </c>
      <c r="L16">
        <f t="shared" si="1"/>
        <v>235</v>
      </c>
    </row>
    <row r="17" spans="1:22" x14ac:dyDescent="0.25">
      <c r="A17" s="182"/>
      <c r="C17" t="s">
        <v>13</v>
      </c>
      <c r="D17" s="119"/>
      <c r="E17" s="119"/>
      <c r="F17" s="119">
        <f>'[1]2008 SNA'!$R$84</f>
        <v>-44</v>
      </c>
      <c r="G17" s="119"/>
      <c r="H17">
        <f t="shared" si="0"/>
        <v>-44</v>
      </c>
      <c r="L17">
        <f t="shared" si="1"/>
        <v>-44</v>
      </c>
    </row>
    <row r="18" spans="1:22" ht="15.75" thickBot="1" x14ac:dyDescent="0.3">
      <c r="A18" s="182"/>
      <c r="C18" s="7" t="s">
        <v>14</v>
      </c>
      <c r="D18" s="120">
        <f>SUM('[1]2008 SNA'!$P$90,'[1]2008 SNA'!$Q$90,'[1]2008 SNA'!$S$90,'[1]2008 SNA'!$T$90)</f>
        <v>375</v>
      </c>
      <c r="E18" s="120">
        <f>SUM('[1]2008 SNA'!$D$90,'[1]2008 SNA'!$E$90,'[1]2008 SNA'!$G$90,'[1]2008 SNA'!$H$90)</f>
        <v>349</v>
      </c>
      <c r="F18" s="120">
        <f>'[1]2008 SNA'!$R$90</f>
        <v>22</v>
      </c>
      <c r="G18" s="120">
        <f>'[1]2008 SNA'!$F$90</f>
        <v>42</v>
      </c>
      <c r="H18" s="7">
        <f t="shared" si="0"/>
        <v>397</v>
      </c>
      <c r="I18" s="7">
        <f>E18+G18</f>
        <v>391</v>
      </c>
      <c r="J18" s="120">
        <f>'[1]2008 SNA'!$V$90</f>
        <v>38</v>
      </c>
      <c r="K18" s="120">
        <f>'[1]2008 SNA'!$J$90</f>
        <v>44</v>
      </c>
      <c r="L18" s="7">
        <f t="shared" si="1"/>
        <v>435</v>
      </c>
      <c r="M18" s="7">
        <f>I18+K18</f>
        <v>435</v>
      </c>
    </row>
    <row r="19" spans="1:22" ht="16.5" thickTop="1" thickBot="1" x14ac:dyDescent="0.3">
      <c r="A19" s="182"/>
      <c r="C19" s="4" t="s">
        <v>15</v>
      </c>
      <c r="D19" s="5">
        <f>SUM(D11,D14,D15,D16,D17,D18)-E18</f>
        <v>1471</v>
      </c>
      <c r="E19" s="5"/>
      <c r="F19" s="5">
        <f>SUM(F11,F14,F15,F16,F17,F18)-G18</f>
        <v>171</v>
      </c>
      <c r="G19" s="5"/>
      <c r="H19" s="5">
        <f>SUM(H11,H14,H15,H16,H17,H18)-I18</f>
        <v>1642</v>
      </c>
      <c r="I19" s="5"/>
      <c r="J19" s="5"/>
      <c r="K19" s="5"/>
      <c r="L19" s="5"/>
      <c r="M19" s="5"/>
    </row>
    <row r="20" spans="1:22" ht="15.75" thickTop="1" x14ac:dyDescent="0.25">
      <c r="A20" s="183"/>
      <c r="C20" s="118" t="s">
        <v>63</v>
      </c>
      <c r="D20" s="121">
        <f>'[1]2008 SNA'!$G$91</f>
        <v>14</v>
      </c>
      <c r="E20" s="118"/>
      <c r="F20" s="118"/>
      <c r="G20" s="118"/>
      <c r="H20" s="118"/>
      <c r="I20" s="118"/>
      <c r="J20" s="118"/>
      <c r="K20" s="118"/>
      <c r="L20" s="118"/>
      <c r="M20" s="118"/>
      <c r="V20" s="8"/>
    </row>
    <row r="21" spans="1:22" x14ac:dyDescent="0.25">
      <c r="C21" s="25"/>
      <c r="D21" s="25"/>
      <c r="E21" s="25"/>
      <c r="F21" s="25"/>
      <c r="G21" s="25"/>
      <c r="H21" s="25"/>
      <c r="I21" s="25"/>
      <c r="J21" s="25"/>
      <c r="K21" s="25"/>
      <c r="L21" s="25"/>
      <c r="M21" s="25"/>
    </row>
    <row r="22" spans="1:22" ht="15" customHeight="1" x14ac:dyDescent="0.25">
      <c r="A22" s="181" t="s">
        <v>246</v>
      </c>
      <c r="C22" s="169" t="s">
        <v>205</v>
      </c>
      <c r="D22" s="169"/>
      <c r="E22" s="169"/>
      <c r="F22" s="169"/>
      <c r="G22" s="25"/>
      <c r="H22" s="25"/>
      <c r="I22" s="25"/>
      <c r="J22" s="25"/>
      <c r="K22" s="25"/>
      <c r="L22" s="25"/>
      <c r="M22" s="25"/>
      <c r="O22" s="3"/>
    </row>
    <row r="23" spans="1:22" x14ac:dyDescent="0.25">
      <c r="A23" s="182"/>
      <c r="C23" s="177" t="s">
        <v>49</v>
      </c>
      <c r="D23" s="176" t="s">
        <v>9</v>
      </c>
      <c r="E23" s="174" t="s">
        <v>48</v>
      </c>
      <c r="F23" s="174" t="s">
        <v>59</v>
      </c>
      <c r="G23" s="25"/>
      <c r="H23" s="25"/>
      <c r="I23" s="25"/>
      <c r="J23" s="25"/>
      <c r="K23" s="25"/>
      <c r="L23" s="25"/>
      <c r="M23" s="25"/>
      <c r="O23" s="3"/>
    </row>
    <row r="24" spans="1:22" x14ac:dyDescent="0.25">
      <c r="A24" s="182"/>
      <c r="C24" s="169"/>
      <c r="D24" s="170"/>
      <c r="E24" s="175"/>
      <c r="F24" s="175"/>
      <c r="G24" s="25"/>
      <c r="H24" s="25"/>
      <c r="I24" s="25"/>
      <c r="J24" s="25"/>
      <c r="K24" s="25"/>
      <c r="L24" s="25"/>
      <c r="M24" s="25"/>
      <c r="O24" s="3"/>
    </row>
    <row r="25" spans="1:22" x14ac:dyDescent="0.25">
      <c r="A25" s="182"/>
      <c r="C25" s="1" t="s">
        <v>18</v>
      </c>
      <c r="D25" s="23">
        <f>D10</f>
        <v>61</v>
      </c>
      <c r="E25" s="24">
        <f>(2/3)*D25</f>
        <v>40.666666666666664</v>
      </c>
      <c r="F25" s="24">
        <f>D25-E25</f>
        <v>20.333333333333336</v>
      </c>
      <c r="G25" s="25"/>
      <c r="H25" s="25"/>
      <c r="I25" s="25"/>
      <c r="J25" s="25"/>
      <c r="K25" s="25"/>
      <c r="L25" s="25"/>
      <c r="M25" s="25"/>
      <c r="O25" s="3"/>
    </row>
    <row r="26" spans="1:22" x14ac:dyDescent="0.25">
      <c r="A26" s="183"/>
      <c r="C26" s="178" t="s">
        <v>50</v>
      </c>
      <c r="D26" s="178"/>
      <c r="E26" s="178"/>
      <c r="F26" s="178"/>
      <c r="G26" s="25"/>
      <c r="H26" s="25"/>
      <c r="I26" s="25"/>
      <c r="J26" s="25"/>
      <c r="K26" s="25"/>
      <c r="L26" s="25"/>
      <c r="M26" s="25"/>
      <c r="O26" s="3"/>
    </row>
    <row r="27" spans="1:22" x14ac:dyDescent="0.25">
      <c r="C27" s="25"/>
      <c r="D27" s="25"/>
      <c r="E27" s="25"/>
      <c r="F27" s="25"/>
      <c r="G27" s="25"/>
      <c r="H27" s="25"/>
      <c r="I27" s="25"/>
      <c r="J27" s="25"/>
      <c r="K27" s="25"/>
      <c r="L27" s="25"/>
      <c r="M27" s="25"/>
      <c r="O27" s="3"/>
    </row>
    <row r="28" spans="1:22" ht="15" customHeight="1" x14ac:dyDescent="0.25">
      <c r="A28" s="181" t="s">
        <v>247</v>
      </c>
      <c r="C28" s="169" t="s">
        <v>237</v>
      </c>
      <c r="D28" s="169"/>
      <c r="E28" s="169"/>
      <c r="F28" s="169"/>
      <c r="G28" s="169"/>
      <c r="H28" s="169"/>
      <c r="I28" s="25"/>
      <c r="J28" s="25"/>
      <c r="K28" s="25"/>
      <c r="L28" s="25"/>
      <c r="M28" s="25"/>
      <c r="O28" s="3"/>
    </row>
    <row r="29" spans="1:22" x14ac:dyDescent="0.25">
      <c r="A29" s="182"/>
      <c r="C29" s="173"/>
      <c r="D29" s="173" t="s">
        <v>9</v>
      </c>
      <c r="E29" s="179" t="s">
        <v>1</v>
      </c>
      <c r="F29" s="179" t="s">
        <v>51</v>
      </c>
      <c r="G29" s="179" t="s">
        <v>23</v>
      </c>
      <c r="H29" s="179" t="s">
        <v>3</v>
      </c>
      <c r="I29" s="25"/>
      <c r="J29" s="25"/>
      <c r="K29" s="25"/>
      <c r="L29" s="25"/>
      <c r="M29" s="25"/>
      <c r="O29" s="3"/>
    </row>
    <row r="30" spans="1:22" ht="28.5" customHeight="1" x14ac:dyDescent="0.25">
      <c r="A30" s="182"/>
      <c r="C30" s="170"/>
      <c r="D30" s="170"/>
      <c r="E30" s="175"/>
      <c r="F30" s="175"/>
      <c r="G30" s="175"/>
      <c r="H30" s="175"/>
      <c r="I30" s="25"/>
      <c r="J30" s="25"/>
      <c r="K30" s="25"/>
      <c r="L30" s="25"/>
      <c r="M30" s="25"/>
      <c r="O30" s="3"/>
    </row>
    <row r="31" spans="1:22" x14ac:dyDescent="0.25">
      <c r="A31" s="182"/>
      <c r="C31" t="s">
        <v>19</v>
      </c>
      <c r="D31" s="119">
        <f>'[1]2008 SNA'!$R$76</f>
        <v>141</v>
      </c>
      <c r="H31">
        <f>D31</f>
        <v>141</v>
      </c>
      <c r="I31" s="25"/>
      <c r="J31" s="25"/>
      <c r="K31" s="25"/>
      <c r="O31" s="3"/>
    </row>
    <row r="32" spans="1:22" x14ac:dyDescent="0.25">
      <c r="A32" s="182"/>
      <c r="C32" t="s">
        <v>20</v>
      </c>
      <c r="D32" s="119">
        <f>'[1]2008 SNA'!$R$85</f>
        <v>-8</v>
      </c>
      <c r="H32">
        <f>D32</f>
        <v>-8</v>
      </c>
      <c r="I32" s="25"/>
      <c r="J32" s="25"/>
      <c r="K32" s="25"/>
      <c r="O32" s="3"/>
    </row>
    <row r="33" spans="1:15" x14ac:dyDescent="0.25">
      <c r="A33" s="182"/>
      <c r="D33" s="119"/>
      <c r="I33" s="25"/>
      <c r="J33" t="s">
        <v>47</v>
      </c>
      <c r="O33" s="3"/>
    </row>
    <row r="34" spans="1:15" x14ac:dyDescent="0.25">
      <c r="A34" s="182"/>
      <c r="C34" t="s">
        <v>21</v>
      </c>
      <c r="D34" s="119">
        <f>'[1]2008 SNA'!$R$83</f>
        <v>94</v>
      </c>
      <c r="E34" s="8">
        <f>D34*J$35</f>
        <v>66.143902439024387</v>
      </c>
      <c r="F34" s="8">
        <f>E34*K$35</f>
        <v>1.6401536783660517</v>
      </c>
      <c r="G34" s="8">
        <f>D34-E34-F34</f>
        <v>26.215943882609562</v>
      </c>
      <c r="I34" s="25"/>
      <c r="J34" s="6" t="s">
        <v>248</v>
      </c>
      <c r="K34" s="6" t="s">
        <v>249</v>
      </c>
      <c r="O34" s="3"/>
    </row>
    <row r="35" spans="1:15" x14ac:dyDescent="0.25">
      <c r="A35" s="182"/>
      <c r="C35" s="6" t="s">
        <v>22</v>
      </c>
      <c r="D35" s="122">
        <f>'[1]2008 SNA'!$R$89</f>
        <v>-36</v>
      </c>
      <c r="E35" s="8">
        <f>D35*J$35</f>
        <v>-25.331707317073167</v>
      </c>
      <c r="F35" s="8">
        <f>E35*K$35</f>
        <v>-0.62814396192742405</v>
      </c>
      <c r="G35" s="8">
        <f>D35-E35-F35</f>
        <v>-10.040148720999408</v>
      </c>
      <c r="H35" s="6"/>
      <c r="I35" s="25"/>
      <c r="J35">
        <f>(D15)/(D15+D7+D10)</f>
        <v>0.70365853658536581</v>
      </c>
      <c r="K35">
        <f>E25/(D15+D7+D10)</f>
        <v>2.4796747967479674E-2</v>
      </c>
      <c r="L35" s="25"/>
      <c r="M35" s="25"/>
      <c r="O35" s="3"/>
    </row>
    <row r="36" spans="1:15" x14ac:dyDescent="0.25">
      <c r="A36" s="182"/>
      <c r="C36" s="9" t="s">
        <v>9</v>
      </c>
      <c r="D36" s="1">
        <f>SUM(D31:D35)</f>
        <v>191</v>
      </c>
      <c r="E36" s="10">
        <f>SUM(E31:E35)</f>
        <v>40.81219512195122</v>
      </c>
      <c r="F36" s="10">
        <f>SUM(F31:F35)</f>
        <v>1.0120097164386277</v>
      </c>
      <c r="G36" s="10">
        <f>SUM(G31:G35)</f>
        <v>16.175795161610154</v>
      </c>
      <c r="H36" s="10">
        <f>SUM(H31:H35)</f>
        <v>133</v>
      </c>
      <c r="I36" s="25"/>
      <c r="J36" s="25"/>
      <c r="K36" s="25"/>
      <c r="L36" s="25"/>
      <c r="M36" s="25"/>
      <c r="O36" s="3"/>
    </row>
    <row r="37" spans="1:15" x14ac:dyDescent="0.25">
      <c r="A37" s="183"/>
      <c r="C37" s="3" t="s">
        <v>25</v>
      </c>
      <c r="I37" s="25"/>
      <c r="J37" s="25"/>
      <c r="K37" s="25"/>
      <c r="L37" s="25"/>
      <c r="M37" s="25"/>
      <c r="O37" s="3"/>
    </row>
    <row r="38" spans="1:15" x14ac:dyDescent="0.25">
      <c r="C38" s="25"/>
      <c r="D38" s="25"/>
      <c r="E38" s="25"/>
      <c r="F38" s="25"/>
      <c r="G38" s="25"/>
      <c r="H38" s="25"/>
      <c r="I38" s="25"/>
      <c r="J38" s="25"/>
      <c r="K38" s="25"/>
      <c r="L38" s="25"/>
      <c r="M38" s="25"/>
      <c r="O38" s="3"/>
    </row>
    <row r="39" spans="1:15" x14ac:dyDescent="0.25">
      <c r="A39" s="181" t="s">
        <v>250</v>
      </c>
      <c r="C39" s="169" t="s">
        <v>206</v>
      </c>
      <c r="D39" s="169"/>
      <c r="E39" s="169"/>
      <c r="G39" s="25"/>
      <c r="H39" s="25"/>
      <c r="I39" s="25"/>
      <c r="J39" s="25"/>
      <c r="K39" s="25"/>
      <c r="L39" s="25"/>
      <c r="M39" s="25"/>
      <c r="O39" s="3"/>
    </row>
    <row r="40" spans="1:15" x14ac:dyDescent="0.25">
      <c r="A40" s="182"/>
      <c r="C40" s="29"/>
      <c r="D40" s="14" t="s">
        <v>5</v>
      </c>
      <c r="E40" s="14" t="s">
        <v>16</v>
      </c>
      <c r="G40" s="25"/>
      <c r="H40" s="25"/>
      <c r="I40" s="25"/>
      <c r="J40" s="25"/>
      <c r="K40" s="25"/>
      <c r="L40" s="25"/>
      <c r="M40" s="25"/>
      <c r="O40" s="3"/>
    </row>
    <row r="41" spans="1:15" ht="15" customHeight="1" x14ac:dyDescent="0.25">
      <c r="A41" s="182" t="s">
        <v>251</v>
      </c>
      <c r="C41" t="s">
        <v>222</v>
      </c>
      <c r="D41" s="8">
        <f>D8</f>
        <v>341</v>
      </c>
      <c r="E41">
        <f>F7</f>
        <v>27</v>
      </c>
      <c r="G41" s="25"/>
      <c r="H41" s="25"/>
      <c r="I41" s="25"/>
      <c r="J41" s="25"/>
      <c r="K41" s="25"/>
      <c r="L41" s="25"/>
      <c r="M41" s="25"/>
      <c r="O41" s="3"/>
    </row>
    <row r="42" spans="1:15" x14ac:dyDescent="0.25">
      <c r="A42" s="182"/>
      <c r="C42" t="s">
        <v>219</v>
      </c>
      <c r="D42" s="8">
        <f>D9</f>
        <v>84</v>
      </c>
      <c r="G42" s="25"/>
      <c r="H42" s="25"/>
      <c r="I42" s="25"/>
      <c r="J42" s="25"/>
      <c r="K42" s="25"/>
      <c r="L42" s="25"/>
      <c r="M42" s="25"/>
      <c r="O42" s="3"/>
    </row>
    <row r="43" spans="1:15" x14ac:dyDescent="0.25">
      <c r="A43" s="182"/>
      <c r="C43" t="s">
        <v>59</v>
      </c>
      <c r="D43" s="8">
        <f>F25</f>
        <v>20.333333333333336</v>
      </c>
      <c r="G43" s="25"/>
      <c r="H43" s="25"/>
      <c r="I43" s="25"/>
      <c r="J43" s="25"/>
      <c r="K43" s="25"/>
      <c r="L43" s="25"/>
      <c r="M43" s="25"/>
      <c r="O43" s="3"/>
    </row>
    <row r="44" spans="1:15" x14ac:dyDescent="0.25">
      <c r="A44" s="182"/>
      <c r="C44" t="s">
        <v>60</v>
      </c>
      <c r="D44" s="11">
        <f>G36</f>
        <v>16.175795161610154</v>
      </c>
      <c r="E44" s="6"/>
      <c r="G44" s="25"/>
      <c r="H44" s="25"/>
      <c r="I44" s="25"/>
      <c r="J44" s="25"/>
      <c r="K44" s="25"/>
      <c r="L44" s="25"/>
      <c r="M44" s="25"/>
      <c r="O44" s="3"/>
    </row>
    <row r="45" spans="1:15" x14ac:dyDescent="0.25">
      <c r="A45" s="182" t="s">
        <v>252</v>
      </c>
      <c r="C45" t="s">
        <v>54</v>
      </c>
      <c r="D45" s="55">
        <f>SUM(D41:D44)</f>
        <v>461.50912849494347</v>
      </c>
      <c r="E45" s="27">
        <f>SUM(E41:E44)</f>
        <v>27</v>
      </c>
      <c r="G45" s="25"/>
      <c r="H45" s="25"/>
      <c r="I45" s="25"/>
      <c r="J45" s="25"/>
      <c r="K45" s="25"/>
      <c r="L45" s="25"/>
      <c r="M45" s="25"/>
      <c r="O45" s="3"/>
    </row>
    <row r="46" spans="1:15" ht="15" customHeight="1" x14ac:dyDescent="0.25">
      <c r="A46" s="182"/>
      <c r="C46" s="94" t="s">
        <v>232</v>
      </c>
      <c r="D46" s="22">
        <f>(1+$D$44/($D$41+$D$43))*D41</f>
        <v>356.26553362576311</v>
      </c>
      <c r="G46" s="25"/>
      <c r="H46" s="25"/>
      <c r="I46" s="25"/>
      <c r="J46" s="25"/>
      <c r="K46" s="25"/>
      <c r="L46" s="25"/>
      <c r="M46" s="25"/>
      <c r="O46" s="3"/>
    </row>
    <row r="47" spans="1:15" x14ac:dyDescent="0.25">
      <c r="A47" s="182"/>
      <c r="C47" s="94" t="s">
        <v>218</v>
      </c>
      <c r="D47" s="8">
        <f>D42</f>
        <v>84</v>
      </c>
      <c r="F47" s="25"/>
      <c r="G47" s="25"/>
      <c r="H47" s="25"/>
      <c r="I47" s="25"/>
      <c r="J47" s="25"/>
      <c r="K47" s="25"/>
      <c r="L47" s="25"/>
      <c r="N47" s="3"/>
    </row>
    <row r="48" spans="1:15" x14ac:dyDescent="0.25">
      <c r="A48" s="182"/>
      <c r="C48" s="94" t="s">
        <v>217</v>
      </c>
      <c r="D48" s="22">
        <f>(1+$D$44/($D$41+$D$43))*D43</f>
        <v>21.243594869180402</v>
      </c>
      <c r="F48" s="25"/>
      <c r="G48" s="25"/>
      <c r="H48" s="25"/>
      <c r="I48" s="25"/>
      <c r="J48" s="25"/>
      <c r="K48" s="25"/>
      <c r="L48" s="25"/>
      <c r="N48" s="3"/>
    </row>
    <row r="49" spans="1:15" x14ac:dyDescent="0.25">
      <c r="A49" s="182" t="s">
        <v>253</v>
      </c>
      <c r="C49" s="97" t="s">
        <v>53</v>
      </c>
      <c r="D49">
        <f>SUM(D50:D52)</f>
        <v>195</v>
      </c>
      <c r="E49">
        <f>'[1]2008 SNA'!$F$54</f>
        <v>27</v>
      </c>
      <c r="F49" s="25"/>
      <c r="G49" s="25"/>
      <c r="H49" s="25"/>
      <c r="I49" s="25"/>
      <c r="J49" s="25"/>
      <c r="K49" s="25"/>
      <c r="L49" s="25"/>
      <c r="N49" s="3"/>
    </row>
    <row r="50" spans="1:15" x14ac:dyDescent="0.25">
      <c r="A50" s="182"/>
      <c r="C50" s="94" t="s">
        <v>223</v>
      </c>
      <c r="D50">
        <f>D8-D12</f>
        <v>172</v>
      </c>
      <c r="F50" s="25"/>
      <c r="G50" s="25"/>
      <c r="H50" s="25"/>
      <c r="I50" s="25"/>
      <c r="J50" s="25"/>
      <c r="K50" s="25"/>
      <c r="L50" s="25"/>
      <c r="N50" s="3"/>
    </row>
    <row r="51" spans="1:15" x14ac:dyDescent="0.25">
      <c r="A51" s="182"/>
      <c r="C51" s="94" t="s">
        <v>233</v>
      </c>
      <c r="D51">
        <f>D9-D13</f>
        <v>15</v>
      </c>
      <c r="G51" s="25"/>
      <c r="H51" s="25"/>
      <c r="I51" s="25"/>
      <c r="J51" s="25"/>
      <c r="K51" s="25"/>
      <c r="L51" s="25"/>
      <c r="M51" s="25"/>
      <c r="O51" s="3"/>
    </row>
    <row r="52" spans="1:15" x14ac:dyDescent="0.25">
      <c r="A52" s="182"/>
      <c r="C52" s="94" t="s">
        <v>225</v>
      </c>
      <c r="D52">
        <f>D10-D14</f>
        <v>8</v>
      </c>
      <c r="F52" s="8"/>
      <c r="G52" s="25"/>
      <c r="H52" s="25"/>
      <c r="I52" s="25"/>
      <c r="J52" s="25"/>
      <c r="K52" s="25"/>
      <c r="L52" s="25"/>
      <c r="M52" s="25"/>
      <c r="O52" s="3"/>
    </row>
    <row r="53" spans="1:15" x14ac:dyDescent="0.25">
      <c r="A53" s="182" t="s">
        <v>254</v>
      </c>
      <c r="C53" s="97" t="s">
        <v>55</v>
      </c>
      <c r="D53" s="22">
        <f>SUM(D54:D56)</f>
        <v>266.50912849494352</v>
      </c>
      <c r="E53" s="27">
        <f>E45-E49</f>
        <v>0</v>
      </c>
      <c r="G53" s="25"/>
      <c r="H53" s="25"/>
      <c r="I53" s="25"/>
      <c r="J53" s="25"/>
      <c r="K53" s="25"/>
      <c r="L53" s="25"/>
      <c r="M53" s="25"/>
      <c r="O53" s="3"/>
    </row>
    <row r="54" spans="1:15" x14ac:dyDescent="0.25">
      <c r="A54" s="182"/>
      <c r="C54" s="30" t="s">
        <v>227</v>
      </c>
      <c r="D54" s="22">
        <f>D46-D50</f>
        <v>184.26553362576311</v>
      </c>
      <c r="G54" s="25"/>
      <c r="H54" s="25"/>
      <c r="I54" s="25"/>
      <c r="J54" s="25"/>
      <c r="K54" s="25"/>
      <c r="L54" s="25"/>
      <c r="M54" s="25"/>
      <c r="O54" s="3"/>
    </row>
    <row r="55" spans="1:15" x14ac:dyDescent="0.25">
      <c r="A55" s="182"/>
      <c r="C55" s="71" t="s">
        <v>57</v>
      </c>
      <c r="D55" s="27">
        <f>D47-D51</f>
        <v>69</v>
      </c>
      <c r="E55" s="7"/>
      <c r="G55" s="25"/>
      <c r="H55" s="25"/>
      <c r="I55" s="25"/>
      <c r="J55" s="25"/>
      <c r="K55" s="25"/>
      <c r="L55" s="25"/>
      <c r="M55" s="25"/>
      <c r="O55" s="3"/>
    </row>
    <row r="56" spans="1:15" x14ac:dyDescent="0.25">
      <c r="A56" s="183"/>
      <c r="C56" s="32" t="s">
        <v>226</v>
      </c>
      <c r="D56" s="11">
        <f>D48-D52</f>
        <v>13.243594869180402</v>
      </c>
      <c r="E56" s="6"/>
      <c r="G56" s="25"/>
      <c r="H56" s="25"/>
      <c r="I56" s="25"/>
      <c r="J56" s="25"/>
      <c r="K56" s="25"/>
      <c r="L56" s="25"/>
      <c r="M56" s="25"/>
      <c r="O56" s="3"/>
    </row>
    <row r="57" spans="1:15" x14ac:dyDescent="0.25">
      <c r="D57" s="8"/>
      <c r="G57" s="25"/>
      <c r="H57" s="25"/>
      <c r="I57" s="25"/>
      <c r="J57" s="25"/>
      <c r="K57" s="25"/>
      <c r="L57" s="25"/>
      <c r="M57" s="25"/>
      <c r="O57" s="3"/>
    </row>
    <row r="58" spans="1:15" x14ac:dyDescent="0.25">
      <c r="E58" s="25"/>
      <c r="F58" s="25"/>
      <c r="G58" s="25"/>
      <c r="H58" s="25"/>
      <c r="I58" s="25"/>
      <c r="J58" s="25"/>
      <c r="K58" s="25"/>
      <c r="M58" s="3"/>
    </row>
    <row r="59" spans="1:15" x14ac:dyDescent="0.25">
      <c r="C59" s="25"/>
      <c r="D59" s="25"/>
      <c r="E59" s="25"/>
      <c r="F59" s="25"/>
      <c r="G59" s="25"/>
      <c r="H59" s="25"/>
      <c r="I59" s="25"/>
      <c r="J59" s="25"/>
      <c r="K59" s="25"/>
      <c r="M59" s="3"/>
    </row>
    <row r="60" spans="1:15" x14ac:dyDescent="0.25">
      <c r="C60" s="25"/>
      <c r="D60" s="25"/>
      <c r="E60" s="25"/>
      <c r="F60" s="25"/>
      <c r="G60" s="25"/>
      <c r="H60" s="25"/>
      <c r="I60" s="25"/>
      <c r="J60" s="25"/>
      <c r="K60" s="25"/>
      <c r="L60" s="25"/>
      <c r="M60" s="25"/>
      <c r="O60" s="3"/>
    </row>
    <row r="61" spans="1:15" x14ac:dyDescent="0.25">
      <c r="A61" s="181" t="s">
        <v>255</v>
      </c>
      <c r="C61" s="15" t="s">
        <v>235</v>
      </c>
      <c r="D61" s="6"/>
      <c r="E61" s="6"/>
      <c r="F61" s="6"/>
      <c r="G61" s="6"/>
      <c r="H61" s="6"/>
      <c r="I61" s="6"/>
      <c r="J61" s="6"/>
      <c r="K61" s="6"/>
      <c r="L61" s="6"/>
      <c r="M61" s="6"/>
    </row>
    <row r="62" spans="1:15" x14ac:dyDescent="0.25">
      <c r="A62" s="182"/>
      <c r="D62" s="170" t="s">
        <v>5</v>
      </c>
      <c r="E62" s="170"/>
      <c r="F62" s="170" t="s">
        <v>16</v>
      </c>
      <c r="G62" s="170"/>
      <c r="H62" s="170" t="s">
        <v>7</v>
      </c>
      <c r="I62" s="170"/>
      <c r="J62" s="170" t="s">
        <v>8</v>
      </c>
      <c r="K62" s="170"/>
      <c r="L62" s="170" t="s">
        <v>9</v>
      </c>
      <c r="M62" s="170"/>
      <c r="O62" t="s">
        <v>53</v>
      </c>
    </row>
    <row r="63" spans="1:15" x14ac:dyDescent="0.25">
      <c r="A63" s="182"/>
      <c r="C63" s="6"/>
      <c r="D63" s="14" t="s">
        <v>45</v>
      </c>
      <c r="E63" s="14" t="s">
        <v>46</v>
      </c>
      <c r="F63" s="14" t="s">
        <v>45</v>
      </c>
      <c r="G63" s="14" t="s">
        <v>46</v>
      </c>
      <c r="H63" s="14" t="s">
        <v>45</v>
      </c>
      <c r="I63" s="14" t="s">
        <v>46</v>
      </c>
      <c r="J63" s="14" t="s">
        <v>45</v>
      </c>
      <c r="K63" s="14" t="s">
        <v>46</v>
      </c>
      <c r="L63" s="14" t="s">
        <v>45</v>
      </c>
      <c r="M63" s="14" t="s">
        <v>46</v>
      </c>
      <c r="O63" s="98" t="s">
        <v>223</v>
      </c>
    </row>
    <row r="64" spans="1:15" x14ac:dyDescent="0.25">
      <c r="A64" s="106"/>
      <c r="C64" s="3" t="s">
        <v>0</v>
      </c>
      <c r="D64" s="8">
        <f>SUM(D65:D66)</f>
        <v>1236.4908715050565</v>
      </c>
      <c r="H64" s="8">
        <f>D64</f>
        <v>1236.4908715050565</v>
      </c>
      <c r="J64">
        <f>J15</f>
        <v>2</v>
      </c>
      <c r="K64">
        <f>K15</f>
        <v>6</v>
      </c>
      <c r="L64" s="8">
        <f t="shared" ref="L64:M72" si="2">H64+J64</f>
        <v>1238.4908715050565</v>
      </c>
      <c r="M64" s="8">
        <f t="shared" si="2"/>
        <v>6</v>
      </c>
      <c r="O64" t="s">
        <v>224</v>
      </c>
    </row>
    <row r="65" spans="1:22" x14ac:dyDescent="0.25">
      <c r="A65" s="106" t="s">
        <v>256</v>
      </c>
      <c r="C65" s="20" t="s">
        <v>1</v>
      </c>
      <c r="D65" s="8">
        <f>D15+E36</f>
        <v>1194.8121951219512</v>
      </c>
      <c r="H65" s="8">
        <f>D65</f>
        <v>1194.8121951219512</v>
      </c>
      <c r="L65" s="8"/>
      <c r="M65" s="8"/>
      <c r="O65" t="s">
        <v>225</v>
      </c>
      <c r="S65" s="29"/>
      <c r="T65" s="176"/>
      <c r="U65" s="176"/>
      <c r="V65" s="176"/>
    </row>
    <row r="66" spans="1:22" x14ac:dyDescent="0.25">
      <c r="A66" s="106" t="s">
        <v>257</v>
      </c>
      <c r="C66" s="20" t="s">
        <v>48</v>
      </c>
      <c r="D66" s="8">
        <f>E25+F36</f>
        <v>41.678676383105291</v>
      </c>
      <c r="H66" s="8">
        <f>D66</f>
        <v>41.678676383105291</v>
      </c>
      <c r="L66" s="8"/>
      <c r="M66" s="8"/>
    </row>
    <row r="67" spans="1:22" x14ac:dyDescent="0.25">
      <c r="A67" s="106"/>
      <c r="C67" s="3" t="s">
        <v>2</v>
      </c>
      <c r="D67" s="8">
        <f>SUM(D68,D72)</f>
        <v>641.50912849494352</v>
      </c>
      <c r="E67" s="8">
        <f>SUM(E68,E72)</f>
        <v>349</v>
      </c>
      <c r="F67" s="8">
        <f>SUM(F68,F72)</f>
        <v>22</v>
      </c>
      <c r="G67" s="8">
        <f>SUM(G68,G72)</f>
        <v>42</v>
      </c>
      <c r="H67" s="8">
        <f>D67+F67</f>
        <v>663.50912849494352</v>
      </c>
      <c r="I67" s="8">
        <f>E67+G67</f>
        <v>391</v>
      </c>
      <c r="J67" s="8">
        <f>SUM(J68:J72)</f>
        <v>38</v>
      </c>
      <c r="K67" s="8">
        <f>SUM(K68:K72)</f>
        <v>44</v>
      </c>
      <c r="L67" s="8">
        <f t="shared" si="2"/>
        <v>701.50912849494352</v>
      </c>
      <c r="M67" s="8">
        <f t="shared" si="2"/>
        <v>435</v>
      </c>
    </row>
    <row r="68" spans="1:22" x14ac:dyDescent="0.25">
      <c r="A68" s="106"/>
      <c r="C68" s="3" t="s">
        <v>52</v>
      </c>
      <c r="D68" s="8">
        <f>D53</f>
        <v>266.50912849494352</v>
      </c>
      <c r="F68">
        <f>F11</f>
        <v>0</v>
      </c>
      <c r="H68" s="8">
        <f>SUM(D68,F68)</f>
        <v>266.50912849494352</v>
      </c>
      <c r="L68" s="8">
        <f t="shared" si="2"/>
        <v>266.50912849494352</v>
      </c>
      <c r="M68" s="8"/>
    </row>
    <row r="69" spans="1:22" x14ac:dyDescent="0.25">
      <c r="A69" s="182" t="s">
        <v>258</v>
      </c>
      <c r="C69" s="31" t="s">
        <v>227</v>
      </c>
      <c r="D69" s="8">
        <f>D54</f>
        <v>184.26553362576311</v>
      </c>
      <c r="H69" s="8">
        <f>D69</f>
        <v>184.26553362576311</v>
      </c>
      <c r="L69" s="8">
        <f>H69</f>
        <v>184.26553362576311</v>
      </c>
      <c r="M69" s="8"/>
    </row>
    <row r="70" spans="1:22" x14ac:dyDescent="0.25">
      <c r="A70" s="182"/>
      <c r="C70" s="31" t="s">
        <v>57</v>
      </c>
      <c r="D70" s="8">
        <f>D55</f>
        <v>69</v>
      </c>
      <c r="H70" s="8">
        <f>D70</f>
        <v>69</v>
      </c>
      <c r="L70" s="8">
        <f>H70</f>
        <v>69</v>
      </c>
      <c r="M70" s="8"/>
    </row>
    <row r="71" spans="1:22" x14ac:dyDescent="0.25">
      <c r="A71" s="182"/>
      <c r="C71" s="31" t="s">
        <v>228</v>
      </c>
      <c r="D71" s="8">
        <f>D56</f>
        <v>13.243594869180402</v>
      </c>
      <c r="H71" s="8"/>
      <c r="L71" s="8"/>
      <c r="M71" s="8"/>
    </row>
    <row r="72" spans="1:22" x14ac:dyDescent="0.25">
      <c r="A72" s="106" t="s">
        <v>259</v>
      </c>
      <c r="C72" s="3" t="s">
        <v>17</v>
      </c>
      <c r="D72" s="7">
        <f t="shared" ref="D72:K72" si="3">D18</f>
        <v>375</v>
      </c>
      <c r="E72" s="7">
        <f t="shared" si="3"/>
        <v>349</v>
      </c>
      <c r="F72" s="7">
        <f t="shared" si="3"/>
        <v>22</v>
      </c>
      <c r="G72" s="7">
        <f t="shared" si="3"/>
        <v>42</v>
      </c>
      <c r="H72" s="7">
        <f t="shared" si="3"/>
        <v>397</v>
      </c>
      <c r="I72" s="7">
        <f t="shared" si="3"/>
        <v>391</v>
      </c>
      <c r="J72" s="7">
        <f t="shared" si="3"/>
        <v>38</v>
      </c>
      <c r="K72" s="7">
        <f t="shared" si="3"/>
        <v>44</v>
      </c>
      <c r="L72" s="27">
        <f t="shared" si="2"/>
        <v>435</v>
      </c>
      <c r="M72" s="27">
        <f t="shared" si="2"/>
        <v>435</v>
      </c>
    </row>
    <row r="73" spans="1:22" x14ac:dyDescent="0.25">
      <c r="A73" s="106" t="s">
        <v>260</v>
      </c>
      <c r="C73" s="31" t="s">
        <v>62</v>
      </c>
      <c r="D73" s="7">
        <f>D20</f>
        <v>14</v>
      </c>
      <c r="E73" s="7">
        <f>D73</f>
        <v>14</v>
      </c>
      <c r="F73" s="7"/>
      <c r="G73" s="7"/>
      <c r="H73" s="7">
        <f>D73</f>
        <v>14</v>
      </c>
      <c r="I73" s="7">
        <f>E73</f>
        <v>14</v>
      </c>
      <c r="J73" s="7"/>
      <c r="K73" s="7"/>
      <c r="L73" s="7">
        <f>H73</f>
        <v>14</v>
      </c>
      <c r="M73" s="7">
        <f>I73</f>
        <v>14</v>
      </c>
    </row>
    <row r="74" spans="1:22" ht="15.75" thickBot="1" x14ac:dyDescent="0.3">
      <c r="A74" s="106" t="s">
        <v>261</v>
      </c>
      <c r="C74" s="31" t="s">
        <v>64</v>
      </c>
      <c r="D74" s="7">
        <f>D72-D73</f>
        <v>361</v>
      </c>
      <c r="E74" s="7">
        <f>E72-E73</f>
        <v>335</v>
      </c>
      <c r="F74" s="7">
        <f t="shared" ref="F74:G74" si="4">F72-F73</f>
        <v>22</v>
      </c>
      <c r="G74" s="7">
        <f t="shared" si="4"/>
        <v>42</v>
      </c>
      <c r="H74" s="7">
        <f>H72-H73</f>
        <v>383</v>
      </c>
      <c r="I74" s="7">
        <f>I72-I73</f>
        <v>377</v>
      </c>
      <c r="J74" s="7">
        <v>38</v>
      </c>
      <c r="K74" s="7">
        <v>44</v>
      </c>
      <c r="L74" s="7">
        <f>L72-L73</f>
        <v>421</v>
      </c>
      <c r="M74" s="7">
        <f>M72-M73</f>
        <v>421</v>
      </c>
    </row>
    <row r="75" spans="1:22" ht="15.75" thickTop="1" x14ac:dyDescent="0.25">
      <c r="A75" s="106"/>
      <c r="C75" s="33" t="s">
        <v>24</v>
      </c>
      <c r="D75" s="34">
        <f>SUM(D64,D67)-E67</f>
        <v>1529</v>
      </c>
      <c r="E75" s="13"/>
      <c r="F75" s="34">
        <f>F67-G67</f>
        <v>-20</v>
      </c>
      <c r="G75" s="13"/>
      <c r="H75" s="34">
        <f>SUM(H64,H67)-I72</f>
        <v>1509</v>
      </c>
      <c r="I75" s="13"/>
      <c r="J75" s="13"/>
      <c r="K75" s="13"/>
      <c r="L75" s="13"/>
      <c r="M75" s="13"/>
    </row>
    <row r="76" spans="1:22" x14ac:dyDescent="0.25">
      <c r="A76" s="182" t="s">
        <v>262</v>
      </c>
      <c r="C76" s="20" t="s">
        <v>27</v>
      </c>
      <c r="H76" s="8">
        <f>H36</f>
        <v>133</v>
      </c>
    </row>
    <row r="77" spans="1:22" x14ac:dyDescent="0.25">
      <c r="A77" s="183"/>
      <c r="C77" s="12" t="s">
        <v>65</v>
      </c>
      <c r="D77" s="6"/>
      <c r="E77" s="6"/>
      <c r="F77" s="6"/>
      <c r="G77" s="6"/>
      <c r="H77" s="11">
        <f>SUM(H75:H76)</f>
        <v>1642</v>
      </c>
      <c r="I77" s="6"/>
      <c r="J77" s="6"/>
      <c r="K77" s="6"/>
      <c r="L77" s="6"/>
      <c r="M77" s="6"/>
    </row>
    <row r="78" spans="1:22" x14ac:dyDescent="0.25">
      <c r="C78" s="3"/>
      <c r="D78" s="7"/>
      <c r="E78" s="7"/>
      <c r="F78" s="7"/>
      <c r="G78" s="7"/>
      <c r="H78" s="27"/>
      <c r="I78" s="7"/>
      <c r="J78" s="7"/>
      <c r="K78" s="7"/>
      <c r="L78" s="7"/>
      <c r="M78" s="7"/>
    </row>
    <row r="79" spans="1:22" x14ac:dyDescent="0.25">
      <c r="A79" s="181" t="s">
        <v>276</v>
      </c>
      <c r="C79" s="169" t="s">
        <v>207</v>
      </c>
      <c r="D79" s="169"/>
      <c r="E79" s="169"/>
      <c r="F79" s="169"/>
      <c r="G79" s="169"/>
      <c r="H79" s="169"/>
      <c r="I79" s="169"/>
      <c r="J79" s="169"/>
      <c r="K79" s="169"/>
      <c r="L79" s="169"/>
      <c r="M79" s="169"/>
    </row>
    <row r="80" spans="1:22" x14ac:dyDescent="0.25">
      <c r="A80" s="182"/>
      <c r="C80" s="180"/>
      <c r="D80" s="170" t="s">
        <v>5</v>
      </c>
      <c r="E80" s="170"/>
      <c r="F80" s="170" t="s">
        <v>6</v>
      </c>
      <c r="G80" s="170"/>
      <c r="H80" s="170" t="s">
        <v>7</v>
      </c>
      <c r="I80" s="170"/>
      <c r="J80" s="170" t="s">
        <v>8</v>
      </c>
      <c r="K80" s="170"/>
      <c r="L80" s="170" t="s">
        <v>9</v>
      </c>
      <c r="M80" s="170"/>
    </row>
    <row r="81" spans="1:14" x14ac:dyDescent="0.25">
      <c r="A81" s="182"/>
      <c r="C81" s="172"/>
      <c r="D81" s="14" t="s">
        <v>43</v>
      </c>
      <c r="E81" s="14" t="s">
        <v>44</v>
      </c>
      <c r="F81" s="14" t="s">
        <v>43</v>
      </c>
      <c r="G81" s="14" t="s">
        <v>44</v>
      </c>
      <c r="H81" s="14" t="s">
        <v>43</v>
      </c>
      <c r="I81" s="14" t="s">
        <v>44</v>
      </c>
      <c r="J81" s="14" t="s">
        <v>43</v>
      </c>
      <c r="K81" s="14" t="s">
        <v>44</v>
      </c>
      <c r="L81" s="14" t="s">
        <v>43</v>
      </c>
      <c r="M81" s="14" t="s">
        <v>44</v>
      </c>
      <c r="N81" s="8"/>
    </row>
    <row r="82" spans="1:14" x14ac:dyDescent="0.25">
      <c r="A82" s="182" t="s">
        <v>264</v>
      </c>
      <c r="C82" t="s">
        <v>33</v>
      </c>
      <c r="D82" s="120">
        <f>'[1]2008 SNA'!$P$222+'[1]2008 SNA'!$Q$222+'[1]2008 SNA'!$S$222+'[1]2008 SNA'!$T$222</f>
        <v>1314</v>
      </c>
      <c r="E82" s="120"/>
      <c r="F82" s="120">
        <f>'[1]2008 SNA'!$R$222</f>
        <v>290</v>
      </c>
      <c r="G82" s="120"/>
      <c r="H82" s="7">
        <f>D82+F82</f>
        <v>1604</v>
      </c>
      <c r="I82" s="7"/>
      <c r="J82" s="7"/>
      <c r="K82" s="7"/>
      <c r="L82" s="7">
        <f>H82</f>
        <v>1604</v>
      </c>
      <c r="M82" s="7"/>
    </row>
    <row r="83" spans="1:14" x14ac:dyDescent="0.25">
      <c r="A83" s="182"/>
      <c r="C83" t="s">
        <v>39</v>
      </c>
      <c r="D83" s="119"/>
      <c r="E83" s="119">
        <f>'[1]2008 SNA'!$G$223+'[1]2008 SNA'!$H$223</f>
        <v>1047</v>
      </c>
      <c r="F83" s="119"/>
      <c r="G83" s="119">
        <f>'[1]2008 SNA'!$F$223</f>
        <v>352</v>
      </c>
      <c r="I83">
        <f>G83+E83</f>
        <v>1399</v>
      </c>
      <c r="M83">
        <f>I83+K83</f>
        <v>1399</v>
      </c>
    </row>
    <row r="84" spans="1:14" ht="15.75" thickBot="1" x14ac:dyDescent="0.3">
      <c r="A84" s="182"/>
      <c r="C84" s="2" t="s">
        <v>40</v>
      </c>
      <c r="D84" s="123">
        <f>'[1]2008 SNA'!$D$226+'[1]2008 SNA'!$E$226</f>
        <v>11</v>
      </c>
      <c r="E84" s="123">
        <f>'[1]2008 SNA'!$S$226</f>
        <v>11</v>
      </c>
      <c r="F84" s="123"/>
      <c r="G84" s="123"/>
      <c r="H84" s="2">
        <f>D84</f>
        <v>11</v>
      </c>
      <c r="I84" s="2">
        <f>E84</f>
        <v>11</v>
      </c>
      <c r="J84" s="124" t="str">
        <f>'[1]2008 SNA'!$V$226</f>
        <v>0</v>
      </c>
      <c r="K84" s="124" t="str">
        <f>'[1]2008 SNA'!$J$226</f>
        <v>0</v>
      </c>
      <c r="L84" s="2">
        <f>H84+J84</f>
        <v>11</v>
      </c>
      <c r="M84" s="2">
        <f>I84+K84</f>
        <v>11</v>
      </c>
    </row>
    <row r="85" spans="1:14" ht="15.75" thickTop="1" x14ac:dyDescent="0.25">
      <c r="A85" s="182"/>
      <c r="C85" t="s">
        <v>4</v>
      </c>
      <c r="E85" s="119">
        <f>'[1]2008 SNA'!$D$228+'[1]2008 SNA'!$E$228+'[1]2008 SNA'!$G$228+'[1]2008 SNA'!$H$228</f>
        <v>267</v>
      </c>
      <c r="F85" s="52"/>
      <c r="G85" s="119">
        <f>'[1]2008 SNA'!$F$228</f>
        <v>-62</v>
      </c>
      <c r="H85" s="52"/>
      <c r="I85" s="119">
        <f>E85+G85</f>
        <v>205</v>
      </c>
      <c r="J85" s="52"/>
      <c r="K85" s="52"/>
      <c r="M85">
        <f>I85</f>
        <v>205</v>
      </c>
    </row>
    <row r="86" spans="1:14" x14ac:dyDescent="0.25">
      <c r="A86" s="107"/>
      <c r="C86" s="6" t="s">
        <v>41</v>
      </c>
      <c r="D86" s="6"/>
      <c r="E86" s="12"/>
      <c r="F86" s="12"/>
      <c r="G86" s="12"/>
      <c r="H86" s="12"/>
      <c r="I86" s="12"/>
      <c r="J86" s="12"/>
      <c r="K86" s="122">
        <f>'[1]2008 SNA'!$J$253</f>
        <v>-13</v>
      </c>
      <c r="L86" s="6"/>
      <c r="M86" s="6">
        <f>K86</f>
        <v>-13</v>
      </c>
    </row>
    <row r="87" spans="1:14" x14ac:dyDescent="0.25">
      <c r="C87" s="3"/>
      <c r="D87" s="7"/>
      <c r="E87" s="7"/>
      <c r="F87" s="7"/>
      <c r="G87" s="7"/>
      <c r="H87" s="27"/>
      <c r="I87" s="7"/>
      <c r="J87" s="7"/>
      <c r="K87" s="7"/>
      <c r="L87" s="7"/>
      <c r="M87" s="7"/>
    </row>
    <row r="88" spans="1:14" x14ac:dyDescent="0.25">
      <c r="A88" s="181" t="s">
        <v>279</v>
      </c>
      <c r="C88" s="12" t="s">
        <v>37</v>
      </c>
      <c r="D88" s="6"/>
      <c r="E88" s="6"/>
      <c r="F88" s="6"/>
      <c r="G88" s="7"/>
      <c r="H88" s="27"/>
      <c r="I88" s="7"/>
      <c r="J88" s="7"/>
      <c r="K88" s="7"/>
      <c r="L88" s="7"/>
      <c r="M88" s="7"/>
    </row>
    <row r="89" spans="1:14" x14ac:dyDescent="0.25">
      <c r="A89" s="182"/>
      <c r="D89" s="16" t="s">
        <v>9</v>
      </c>
      <c r="E89" s="16" t="s">
        <v>5</v>
      </c>
      <c r="F89" s="28" t="s">
        <v>16</v>
      </c>
      <c r="G89" s="7"/>
      <c r="H89" s="27"/>
      <c r="I89" s="7"/>
      <c r="J89" s="7"/>
      <c r="K89" s="7"/>
      <c r="L89" s="7"/>
      <c r="M89" s="7"/>
    </row>
    <row r="90" spans="1:14" x14ac:dyDescent="0.25">
      <c r="A90" s="182"/>
      <c r="C90" s="3" t="s">
        <v>38</v>
      </c>
      <c r="D90" s="8">
        <f>SUM(E90:F90)</f>
        <v>1399</v>
      </c>
      <c r="E90">
        <f>E83</f>
        <v>1047</v>
      </c>
      <c r="F90" s="7">
        <f>G83</f>
        <v>352</v>
      </c>
      <c r="G90" s="7"/>
      <c r="H90" s="27"/>
      <c r="I90" s="7"/>
      <c r="J90" s="7"/>
      <c r="K90" s="7"/>
      <c r="L90" s="7"/>
      <c r="M90" s="7"/>
    </row>
    <row r="91" spans="1:14" x14ac:dyDescent="0.25">
      <c r="A91" s="182"/>
      <c r="C91" s="3" t="s">
        <v>277</v>
      </c>
      <c r="D91" s="11">
        <f>SUM(E91:F91)</f>
        <v>133</v>
      </c>
      <c r="E91" s="11">
        <f>H36</f>
        <v>133</v>
      </c>
      <c r="F91" s="6">
        <v>0</v>
      </c>
      <c r="G91" s="7"/>
      <c r="H91" s="27"/>
      <c r="I91" s="7"/>
      <c r="J91" s="7"/>
      <c r="K91" s="7"/>
      <c r="L91" s="7"/>
      <c r="M91" s="7"/>
    </row>
    <row r="92" spans="1:14" x14ac:dyDescent="0.25">
      <c r="A92" s="183"/>
      <c r="C92" s="12" t="s">
        <v>278</v>
      </c>
      <c r="D92" s="11">
        <f>D90-D91</f>
        <v>1266</v>
      </c>
      <c r="E92" s="11">
        <f>E90-E91</f>
        <v>914</v>
      </c>
      <c r="F92" s="11">
        <f>F90-F91</f>
        <v>352</v>
      </c>
      <c r="G92" s="7"/>
      <c r="H92" s="27"/>
      <c r="I92" s="7"/>
      <c r="J92" s="7"/>
      <c r="K92" s="7"/>
      <c r="L92" s="7"/>
      <c r="M92" s="7"/>
    </row>
    <row r="93" spans="1:14" x14ac:dyDescent="0.25">
      <c r="C93" s="3"/>
      <c r="D93" s="7"/>
      <c r="E93" s="7"/>
      <c r="F93" s="7"/>
      <c r="G93" s="7"/>
      <c r="H93" s="27"/>
      <c r="I93" s="7"/>
      <c r="J93" s="7"/>
      <c r="K93" s="7"/>
      <c r="L93" s="7"/>
      <c r="M93" s="7"/>
    </row>
    <row r="94" spans="1:14" x14ac:dyDescent="0.25">
      <c r="C94" s="3"/>
      <c r="D94" s="7"/>
      <c r="E94" s="7"/>
      <c r="F94" s="7"/>
      <c r="G94" s="7"/>
      <c r="H94" s="27"/>
      <c r="I94" s="7"/>
      <c r="J94" s="7"/>
      <c r="K94" s="7"/>
      <c r="L94" s="7"/>
      <c r="M94" s="7"/>
    </row>
    <row r="95" spans="1:14" x14ac:dyDescent="0.25">
      <c r="A95" s="181" t="s">
        <v>280</v>
      </c>
      <c r="C95" s="167" t="s">
        <v>236</v>
      </c>
      <c r="D95" s="167"/>
      <c r="E95" s="7"/>
      <c r="F95" s="7"/>
      <c r="G95" s="7"/>
      <c r="H95" s="27"/>
      <c r="I95" s="7"/>
      <c r="J95" s="7"/>
      <c r="K95" s="7"/>
      <c r="L95" s="7"/>
      <c r="M95" s="7"/>
    </row>
    <row r="96" spans="1:14" x14ac:dyDescent="0.25">
      <c r="A96" s="182"/>
      <c r="C96" s="35" t="s">
        <v>66</v>
      </c>
      <c r="D96" s="36">
        <f>D97-D100</f>
        <v>29.509128494943525</v>
      </c>
      <c r="E96" s="7"/>
      <c r="F96" s="7"/>
      <c r="G96" s="7"/>
      <c r="H96" s="27"/>
      <c r="I96" s="7"/>
      <c r="J96" s="7"/>
      <c r="K96" s="7"/>
      <c r="L96" s="7"/>
      <c r="M96" s="7"/>
    </row>
    <row r="97" spans="1:13" x14ac:dyDescent="0.25">
      <c r="A97" s="106"/>
      <c r="C97" s="37" t="s">
        <v>3</v>
      </c>
      <c r="D97" s="36">
        <f>SUM(D98:D99)</f>
        <v>1266</v>
      </c>
      <c r="E97" s="7"/>
      <c r="F97" s="7"/>
      <c r="G97" s="7"/>
      <c r="H97" s="27"/>
      <c r="I97" s="7"/>
      <c r="J97" s="7"/>
      <c r="K97" s="7"/>
      <c r="L97" s="7"/>
      <c r="M97" s="7"/>
    </row>
    <row r="98" spans="1:13" x14ac:dyDescent="0.25">
      <c r="A98" s="182" t="s">
        <v>265</v>
      </c>
      <c r="C98" s="38" t="s">
        <v>67</v>
      </c>
      <c r="D98" s="36">
        <f>G83</f>
        <v>352</v>
      </c>
      <c r="E98" s="7"/>
      <c r="F98" s="7"/>
      <c r="G98" s="7"/>
      <c r="H98" s="27"/>
      <c r="I98" s="7"/>
      <c r="J98" s="7"/>
      <c r="K98" s="7"/>
      <c r="L98" s="7"/>
      <c r="M98" s="7"/>
    </row>
    <row r="99" spans="1:13" x14ac:dyDescent="0.25">
      <c r="A99" s="182"/>
      <c r="C99" s="38" t="s">
        <v>68</v>
      </c>
      <c r="D99" s="36">
        <f>E92</f>
        <v>914</v>
      </c>
      <c r="E99" s="7"/>
      <c r="F99" s="7"/>
      <c r="G99" s="7"/>
      <c r="H99" s="27"/>
      <c r="I99" s="7"/>
      <c r="J99" s="7"/>
      <c r="K99" s="7"/>
      <c r="L99" s="7"/>
      <c r="M99" s="7"/>
    </row>
    <row r="100" spans="1:13" x14ac:dyDescent="0.25">
      <c r="A100" s="106"/>
      <c r="C100" s="39" t="s">
        <v>69</v>
      </c>
      <c r="D100" s="36">
        <f>SUM(D101:D102)</f>
        <v>1236.4908715050565</v>
      </c>
      <c r="E100" s="7"/>
      <c r="F100" s="7"/>
      <c r="G100" s="7"/>
      <c r="H100" s="27"/>
      <c r="I100" s="7"/>
      <c r="J100" s="7"/>
      <c r="K100" s="7"/>
      <c r="L100" s="7"/>
      <c r="M100" s="7"/>
    </row>
    <row r="101" spans="1:13" x14ac:dyDescent="0.25">
      <c r="A101" s="182" t="s">
        <v>266</v>
      </c>
      <c r="C101" s="40" t="s">
        <v>70</v>
      </c>
      <c r="D101" s="36">
        <f>D65</f>
        <v>1194.8121951219512</v>
      </c>
      <c r="E101" s="7"/>
      <c r="F101" s="7"/>
      <c r="G101" s="7"/>
      <c r="H101" s="27"/>
      <c r="I101" s="7"/>
      <c r="J101" s="7"/>
      <c r="K101" s="7"/>
      <c r="L101" s="7"/>
      <c r="M101" s="7"/>
    </row>
    <row r="102" spans="1:13" x14ac:dyDescent="0.25">
      <c r="A102" s="183"/>
      <c r="C102" s="41" t="s">
        <v>71</v>
      </c>
      <c r="D102" s="42">
        <f>D66</f>
        <v>41.678676383105291</v>
      </c>
      <c r="E102" s="7"/>
      <c r="F102" s="7"/>
      <c r="G102" s="7"/>
      <c r="H102" s="27"/>
      <c r="I102" s="7"/>
      <c r="J102" s="7"/>
      <c r="K102" s="7"/>
      <c r="L102" s="7"/>
      <c r="M102" s="7"/>
    </row>
    <row r="103" spans="1:13" x14ac:dyDescent="0.25">
      <c r="C103" s="3"/>
      <c r="D103" s="7"/>
      <c r="E103" s="7"/>
      <c r="F103" s="7"/>
      <c r="G103" s="7"/>
      <c r="H103" s="27"/>
      <c r="I103" s="7"/>
      <c r="J103" s="7"/>
      <c r="K103" s="7"/>
      <c r="L103" s="7"/>
      <c r="M103" s="7"/>
    </row>
    <row r="104" spans="1:13" x14ac:dyDescent="0.25">
      <c r="C104" s="3"/>
      <c r="D104" s="7"/>
      <c r="E104" s="7"/>
      <c r="F104" s="7"/>
      <c r="G104" s="7"/>
      <c r="H104" s="27"/>
      <c r="I104" s="7"/>
      <c r="J104" s="7"/>
      <c r="K104" s="7"/>
      <c r="L104" s="7"/>
      <c r="M104" s="7"/>
    </row>
    <row r="105" spans="1:13" ht="21" x14ac:dyDescent="0.35">
      <c r="A105" s="81" t="s">
        <v>268</v>
      </c>
      <c r="C105" s="3"/>
      <c r="D105" s="7"/>
      <c r="E105" s="7"/>
      <c r="F105" s="7"/>
      <c r="G105" s="7"/>
      <c r="H105" s="27"/>
      <c r="I105" s="7"/>
      <c r="J105" s="7"/>
      <c r="K105" s="7"/>
      <c r="L105" s="7"/>
      <c r="M105" s="7"/>
    </row>
    <row r="106" spans="1:13" x14ac:dyDescent="0.25">
      <c r="C106" s="3"/>
      <c r="D106" s="7"/>
      <c r="E106" s="7"/>
      <c r="F106" s="7"/>
      <c r="G106" s="7"/>
      <c r="H106" s="27"/>
      <c r="I106" s="7"/>
      <c r="J106" s="7"/>
      <c r="K106" s="7"/>
      <c r="L106" s="7"/>
      <c r="M106" s="7"/>
    </row>
    <row r="107" spans="1:13" x14ac:dyDescent="0.25">
      <c r="A107" s="181" t="s">
        <v>281</v>
      </c>
      <c r="C107" s="6" t="s">
        <v>269</v>
      </c>
      <c r="D107" s="6"/>
      <c r="E107" s="6"/>
      <c r="F107" s="6"/>
      <c r="G107" s="6"/>
      <c r="H107" s="6"/>
      <c r="I107" s="6"/>
      <c r="J107" s="6"/>
      <c r="K107" s="6"/>
      <c r="L107" s="6"/>
      <c r="M107" s="6"/>
    </row>
    <row r="108" spans="1:13" x14ac:dyDescent="0.25">
      <c r="A108" s="182"/>
      <c r="C108" s="171"/>
      <c r="D108" s="170" t="s">
        <v>5</v>
      </c>
      <c r="E108" s="170"/>
      <c r="F108" s="170" t="s">
        <v>16</v>
      </c>
      <c r="G108" s="170"/>
      <c r="H108" s="170" t="s">
        <v>7</v>
      </c>
      <c r="I108" s="170"/>
      <c r="J108" s="170" t="s">
        <v>8</v>
      </c>
      <c r="K108" s="170"/>
      <c r="L108" s="170" t="s">
        <v>9</v>
      </c>
      <c r="M108" s="170"/>
    </row>
    <row r="109" spans="1:13" x14ac:dyDescent="0.25">
      <c r="A109" s="106"/>
      <c r="C109" s="172"/>
      <c r="D109" s="14" t="s">
        <v>45</v>
      </c>
      <c r="E109" s="14" t="s">
        <v>46</v>
      </c>
      <c r="F109" s="14" t="s">
        <v>45</v>
      </c>
      <c r="G109" s="14" t="s">
        <v>46</v>
      </c>
      <c r="H109" s="14" t="s">
        <v>45</v>
      </c>
      <c r="I109" s="14" t="s">
        <v>46</v>
      </c>
      <c r="J109" s="14" t="s">
        <v>45</v>
      </c>
      <c r="K109" s="14" t="s">
        <v>46</v>
      </c>
      <c r="L109" s="14" t="s">
        <v>45</v>
      </c>
      <c r="M109" s="14" t="s">
        <v>46</v>
      </c>
    </row>
    <row r="110" spans="1:13" x14ac:dyDescent="0.25">
      <c r="A110" s="106" t="s">
        <v>270</v>
      </c>
      <c r="C110" t="s">
        <v>2</v>
      </c>
      <c r="D110" s="8">
        <f>D67</f>
        <v>641.50912849494352</v>
      </c>
      <c r="E110" s="8">
        <f>E67</f>
        <v>349</v>
      </c>
      <c r="F110" s="8">
        <f>F67</f>
        <v>22</v>
      </c>
      <c r="G110" s="8">
        <f>G67</f>
        <v>42</v>
      </c>
      <c r="H110" s="8">
        <f t="shared" ref="H110:M110" si="5">H67</f>
        <v>663.50912849494352</v>
      </c>
      <c r="I110" s="8">
        <f t="shared" si="5"/>
        <v>391</v>
      </c>
      <c r="J110" s="8">
        <f t="shared" si="5"/>
        <v>38</v>
      </c>
      <c r="K110" s="8">
        <f t="shared" si="5"/>
        <v>44</v>
      </c>
      <c r="L110" s="8">
        <f t="shared" si="5"/>
        <v>701.50912849494352</v>
      </c>
      <c r="M110" s="8">
        <f t="shared" si="5"/>
        <v>435</v>
      </c>
    </row>
    <row r="111" spans="1:13" x14ac:dyDescent="0.25">
      <c r="A111" s="106" t="s">
        <v>271</v>
      </c>
      <c r="C111" s="6" t="s">
        <v>91</v>
      </c>
      <c r="D111" s="6"/>
      <c r="E111" s="11">
        <f>E85</f>
        <v>267</v>
      </c>
      <c r="F111" s="6"/>
      <c r="G111" s="11">
        <f>G85</f>
        <v>-62</v>
      </c>
      <c r="H111" s="6"/>
      <c r="I111" s="11">
        <f>I85</f>
        <v>205</v>
      </c>
      <c r="J111" s="6"/>
      <c r="K111" s="11"/>
      <c r="L111" s="6"/>
      <c r="M111" s="11"/>
    </row>
    <row r="112" spans="1:13" x14ac:dyDescent="0.25">
      <c r="A112" s="108"/>
      <c r="C112" t="s">
        <v>92</v>
      </c>
      <c r="E112" s="8">
        <f>D110-E110-E111</f>
        <v>25.509128494943525</v>
      </c>
      <c r="G112" s="8">
        <f>F110-G110-G111</f>
        <v>42</v>
      </c>
      <c r="I112" s="8">
        <f>H110-I110-I111</f>
        <v>67.509128494943525</v>
      </c>
    </row>
    <row r="113" spans="1:15" x14ac:dyDescent="0.25">
      <c r="A113" s="104"/>
      <c r="O113" t="s">
        <v>34</v>
      </c>
    </row>
    <row r="114" spans="1:15" ht="30" x14ac:dyDescent="0.25">
      <c r="A114" s="109" t="s">
        <v>282</v>
      </c>
      <c r="C114" s="6" t="s">
        <v>208</v>
      </c>
      <c r="D114" s="11"/>
    </row>
    <row r="115" spans="1:15" x14ac:dyDescent="0.25">
      <c r="A115" s="106"/>
      <c r="C115" t="s">
        <v>168</v>
      </c>
      <c r="D115" s="8">
        <f>D116-D121</f>
        <v>42</v>
      </c>
      <c r="O115" t="s">
        <v>35</v>
      </c>
    </row>
    <row r="116" spans="1:15" x14ac:dyDescent="0.25">
      <c r="A116" s="182" t="s">
        <v>272</v>
      </c>
      <c r="C116" s="30" t="s">
        <v>138</v>
      </c>
      <c r="D116" s="8">
        <f>D117+D118</f>
        <v>-20</v>
      </c>
    </row>
    <row r="117" spans="1:15" x14ac:dyDescent="0.25">
      <c r="A117" s="182"/>
      <c r="C117" s="72" t="s">
        <v>142</v>
      </c>
      <c r="D117" s="8">
        <f>F68</f>
        <v>0</v>
      </c>
    </row>
    <row r="118" spans="1:15" x14ac:dyDescent="0.25">
      <c r="A118" s="182"/>
      <c r="C118" s="72" t="s">
        <v>143</v>
      </c>
      <c r="D118" s="8">
        <f>D119-D120</f>
        <v>-20</v>
      </c>
      <c r="O118" t="s">
        <v>36</v>
      </c>
    </row>
    <row r="119" spans="1:15" x14ac:dyDescent="0.25">
      <c r="A119" s="182"/>
      <c r="C119" s="74" t="s">
        <v>144</v>
      </c>
      <c r="D119" s="8">
        <f>F72</f>
        <v>22</v>
      </c>
    </row>
    <row r="120" spans="1:15" x14ac:dyDescent="0.25">
      <c r="A120" s="182"/>
      <c r="C120" s="74" t="s">
        <v>145</v>
      </c>
      <c r="D120" s="8">
        <f>G72</f>
        <v>42</v>
      </c>
    </row>
    <row r="121" spans="1:15" x14ac:dyDescent="0.25">
      <c r="A121" s="108" t="s">
        <v>273</v>
      </c>
      <c r="C121" s="32" t="s">
        <v>139</v>
      </c>
      <c r="D121" s="11">
        <f>G85</f>
        <v>-62</v>
      </c>
    </row>
    <row r="122" spans="1:15" x14ac:dyDescent="0.25">
      <c r="A122" s="104"/>
      <c r="D122" s="8"/>
    </row>
    <row r="123" spans="1:15" x14ac:dyDescent="0.25">
      <c r="A123" s="181" t="s">
        <v>283</v>
      </c>
      <c r="C123" s="169" t="s">
        <v>209</v>
      </c>
      <c r="D123" s="169"/>
      <c r="E123" s="169"/>
    </row>
    <row r="124" spans="1:15" x14ac:dyDescent="0.25">
      <c r="A124" s="182"/>
      <c r="C124" s="188" t="s">
        <v>193</v>
      </c>
      <c r="D124" s="188"/>
      <c r="E124" s="8">
        <f>E125-E135</f>
        <v>25.509128494943525</v>
      </c>
    </row>
    <row r="125" spans="1:15" x14ac:dyDescent="0.25">
      <c r="A125" s="182" t="s">
        <v>274</v>
      </c>
      <c r="C125" s="189" t="s">
        <v>146</v>
      </c>
      <c r="D125" s="189"/>
      <c r="E125" s="8">
        <f>E126+E130</f>
        <v>292.50912849494352</v>
      </c>
      <c r="G125" s="8"/>
    </row>
    <row r="126" spans="1:15" x14ac:dyDescent="0.25">
      <c r="A126" s="182"/>
      <c r="C126" s="185" t="s">
        <v>147</v>
      </c>
      <c r="D126" s="185"/>
      <c r="E126" s="8">
        <f>SUM(E127:E129)</f>
        <v>266.50912849494352</v>
      </c>
    </row>
    <row r="127" spans="1:15" x14ac:dyDescent="0.25">
      <c r="A127" s="182"/>
      <c r="C127" s="186" t="s">
        <v>229</v>
      </c>
      <c r="D127" s="186"/>
      <c r="E127" s="8">
        <f>D69</f>
        <v>184.26553362576311</v>
      </c>
    </row>
    <row r="128" spans="1:15" x14ac:dyDescent="0.25">
      <c r="A128" s="182"/>
      <c r="C128" s="186" t="s">
        <v>152</v>
      </c>
      <c r="D128" s="186"/>
      <c r="E128">
        <f>D13</f>
        <v>69</v>
      </c>
    </row>
    <row r="129" spans="1:5" x14ac:dyDescent="0.25">
      <c r="A129" s="182"/>
      <c r="C129" s="95" t="s">
        <v>230</v>
      </c>
      <c r="D129" s="95"/>
      <c r="E129" s="8">
        <f>D71</f>
        <v>13.243594869180402</v>
      </c>
    </row>
    <row r="130" spans="1:5" x14ac:dyDescent="0.25">
      <c r="A130" s="182"/>
      <c r="C130" s="185" t="s">
        <v>148</v>
      </c>
      <c r="D130" s="185"/>
      <c r="E130">
        <f>E131-E132</f>
        <v>26</v>
      </c>
    </row>
    <row r="131" spans="1:5" x14ac:dyDescent="0.25">
      <c r="A131" s="182"/>
      <c r="C131" s="186" t="s">
        <v>149</v>
      </c>
      <c r="D131" s="186"/>
      <c r="E131">
        <f>D72</f>
        <v>375</v>
      </c>
    </row>
    <row r="132" spans="1:5" x14ac:dyDescent="0.25">
      <c r="A132" s="182"/>
      <c r="C132" s="186" t="s">
        <v>150</v>
      </c>
      <c r="D132" s="186"/>
      <c r="E132">
        <f>SUM(E133:E134)</f>
        <v>349</v>
      </c>
    </row>
    <row r="133" spans="1:5" x14ac:dyDescent="0.25">
      <c r="A133" s="182"/>
      <c r="C133" s="187" t="s">
        <v>61</v>
      </c>
      <c r="D133" s="187"/>
      <c r="E133">
        <f>E73</f>
        <v>14</v>
      </c>
    </row>
    <row r="134" spans="1:5" x14ac:dyDescent="0.25">
      <c r="A134" s="182"/>
      <c r="C134" s="187" t="s">
        <v>153</v>
      </c>
      <c r="D134" s="187"/>
      <c r="E134">
        <f>E74</f>
        <v>335</v>
      </c>
    </row>
    <row r="135" spans="1:5" x14ac:dyDescent="0.25">
      <c r="A135" s="108" t="s">
        <v>275</v>
      </c>
      <c r="C135" s="169" t="s">
        <v>151</v>
      </c>
      <c r="D135" s="184"/>
      <c r="E135" s="6">
        <f>E85</f>
        <v>267</v>
      </c>
    </row>
  </sheetData>
  <mergeCells count="73">
    <mergeCell ref="A116:A120"/>
    <mergeCell ref="A125:A134"/>
    <mergeCell ref="A123:A124"/>
    <mergeCell ref="A107:A108"/>
    <mergeCell ref="A88:A92"/>
    <mergeCell ref="A95:A96"/>
    <mergeCell ref="A98:A99"/>
    <mergeCell ref="A101:A102"/>
    <mergeCell ref="A61:A63"/>
    <mergeCell ref="A69:A71"/>
    <mergeCell ref="A76:A77"/>
    <mergeCell ref="A79:A81"/>
    <mergeCell ref="A82:A85"/>
    <mergeCell ref="A49:A52"/>
    <mergeCell ref="A53:A56"/>
    <mergeCell ref="A41:A44"/>
    <mergeCell ref="A45:A48"/>
    <mergeCell ref="A22:A26"/>
    <mergeCell ref="A28:A37"/>
    <mergeCell ref="A39:A40"/>
    <mergeCell ref="A4:A20"/>
    <mergeCell ref="T65:V65"/>
    <mergeCell ref="C135:D135"/>
    <mergeCell ref="C123:E123"/>
    <mergeCell ref="C130:D130"/>
    <mergeCell ref="C131:D131"/>
    <mergeCell ref="C132:D132"/>
    <mergeCell ref="C133:D133"/>
    <mergeCell ref="C134:D134"/>
    <mergeCell ref="C124:D124"/>
    <mergeCell ref="C125:D125"/>
    <mergeCell ref="C126:D126"/>
    <mergeCell ref="C127:D127"/>
    <mergeCell ref="C128:D128"/>
    <mergeCell ref="C39:E39"/>
    <mergeCell ref="D108:E108"/>
    <mergeCell ref="F108:G108"/>
    <mergeCell ref="H108:I108"/>
    <mergeCell ref="J108:K108"/>
    <mergeCell ref="L108:M108"/>
    <mergeCell ref="C26:F26"/>
    <mergeCell ref="E29:E30"/>
    <mergeCell ref="F29:F30"/>
    <mergeCell ref="J80:K80"/>
    <mergeCell ref="L80:M80"/>
    <mergeCell ref="C79:M79"/>
    <mergeCell ref="C80:C81"/>
    <mergeCell ref="H80:I80"/>
    <mergeCell ref="G29:G30"/>
    <mergeCell ref="H29:H30"/>
    <mergeCell ref="C28:H28"/>
    <mergeCell ref="C29:C30"/>
    <mergeCell ref="D29:D30"/>
    <mergeCell ref="E23:E24"/>
    <mergeCell ref="D23:D24"/>
    <mergeCell ref="F23:F24"/>
    <mergeCell ref="C23:C24"/>
    <mergeCell ref="C22:F22"/>
    <mergeCell ref="L5:M5"/>
    <mergeCell ref="C4:M4"/>
    <mergeCell ref="C95:D95"/>
    <mergeCell ref="C108:C109"/>
    <mergeCell ref="L62:M62"/>
    <mergeCell ref="J5:K5"/>
    <mergeCell ref="H5:I5"/>
    <mergeCell ref="F5:G5"/>
    <mergeCell ref="D5:E5"/>
    <mergeCell ref="D62:E62"/>
    <mergeCell ref="F62:G62"/>
    <mergeCell ref="H62:I62"/>
    <mergeCell ref="J62:K62"/>
    <mergeCell ref="D80:E80"/>
    <mergeCell ref="F80:G80"/>
  </mergeCells>
  <pageMargins left="0.7" right="0.7" top="0.75" bottom="0.75" header="0.3" footer="0.3"/>
  <pageSetup orientation="portrait" r:id="rId1"/>
  <ignoredErrors>
    <ignoredError sqref="D11 H72 L7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workbookViewId="0">
      <selection sqref="A1:K1"/>
    </sheetView>
  </sheetViews>
  <sheetFormatPr defaultRowHeight="15" x14ac:dyDescent="0.25"/>
  <cols>
    <col min="1" max="1" width="21.85546875" customWidth="1"/>
    <col min="2" max="2" width="3.28515625" customWidth="1"/>
    <col min="3" max="3" width="59.5703125" customWidth="1"/>
    <col min="4" max="4" width="9.5703125" customWidth="1"/>
    <col min="5" max="5" width="5.140625" bestFit="1" customWidth="1"/>
    <col min="6" max="6" width="10.85546875" customWidth="1"/>
    <col min="7" max="7" width="8" customWidth="1"/>
    <col min="8" max="8" width="10.28515625" customWidth="1"/>
    <col min="9" max="9" width="7.28515625" customWidth="1"/>
    <col min="10" max="10" width="10.7109375" customWidth="1"/>
    <col min="11" max="11" width="6.42578125" customWidth="1"/>
    <col min="12" max="12" width="10.7109375" customWidth="1"/>
    <col min="13" max="13" width="6.7109375" customWidth="1"/>
    <col min="15" max="15" width="32.28515625" customWidth="1"/>
  </cols>
  <sheetData>
    <row r="1" spans="1:15" ht="18.75" x14ac:dyDescent="0.3">
      <c r="A1" s="192" t="s">
        <v>125</v>
      </c>
      <c r="B1" s="192"/>
      <c r="C1" s="192"/>
      <c r="D1" s="192"/>
      <c r="E1" s="192"/>
      <c r="F1" s="192"/>
      <c r="G1" s="192"/>
      <c r="H1" s="192"/>
      <c r="I1" s="192"/>
      <c r="J1" s="192"/>
      <c r="K1" s="192"/>
    </row>
    <row r="2" spans="1:15" x14ac:dyDescent="0.25">
      <c r="A2" s="189" t="s">
        <v>126</v>
      </c>
      <c r="B2" s="189"/>
      <c r="C2" s="189"/>
      <c r="D2" s="189"/>
      <c r="E2" s="189"/>
      <c r="F2" s="189"/>
      <c r="G2" s="189"/>
      <c r="H2" s="189"/>
      <c r="I2" s="189"/>
      <c r="J2" s="189"/>
      <c r="K2" s="189"/>
    </row>
    <row r="3" spans="1:15" x14ac:dyDescent="0.25">
      <c r="A3" s="189" t="s">
        <v>127</v>
      </c>
      <c r="B3" s="189"/>
      <c r="C3" s="189"/>
      <c r="D3" s="189"/>
      <c r="E3" s="189"/>
      <c r="F3" s="189"/>
      <c r="G3" s="189"/>
      <c r="H3" s="189"/>
      <c r="I3" s="189"/>
      <c r="J3" s="189"/>
      <c r="K3" s="189"/>
    </row>
    <row r="4" spans="1:15" x14ac:dyDescent="0.25">
      <c r="A4" s="189" t="s">
        <v>290</v>
      </c>
      <c r="B4" s="189"/>
      <c r="C4" s="189"/>
      <c r="D4" s="189"/>
      <c r="E4" s="189"/>
      <c r="F4" s="189"/>
      <c r="G4" s="189"/>
      <c r="H4" s="189"/>
      <c r="I4" s="189"/>
      <c r="J4" s="189"/>
      <c r="K4" s="189"/>
    </row>
    <row r="5" spans="1:15" x14ac:dyDescent="0.25">
      <c r="A5" s="189" t="s">
        <v>128</v>
      </c>
      <c r="B5" s="189"/>
      <c r="C5" s="189"/>
      <c r="D5" s="189"/>
      <c r="E5" s="189"/>
      <c r="F5" s="189"/>
      <c r="G5" s="189"/>
      <c r="H5" s="189"/>
      <c r="I5" s="189"/>
      <c r="J5" s="189"/>
      <c r="K5" s="189"/>
    </row>
    <row r="6" spans="1:15" x14ac:dyDescent="0.25">
      <c r="A6" s="193" t="s">
        <v>291</v>
      </c>
      <c r="B6" s="193"/>
      <c r="C6" s="193"/>
      <c r="D6" s="193"/>
      <c r="E6" s="193"/>
      <c r="F6" s="193"/>
      <c r="G6" s="193"/>
      <c r="H6" s="193"/>
      <c r="I6" s="193"/>
      <c r="J6" s="193"/>
      <c r="K6" s="193"/>
      <c r="N6" s="116"/>
      <c r="O6" s="116"/>
    </row>
    <row r="8" spans="1:15" x14ac:dyDescent="0.25">
      <c r="A8" s="181" t="s">
        <v>292</v>
      </c>
      <c r="C8" s="167" t="s">
        <v>238</v>
      </c>
      <c r="D8" s="167"/>
      <c r="E8" s="167"/>
      <c r="F8" s="167"/>
      <c r="G8" s="167"/>
      <c r="H8" s="167"/>
      <c r="I8" s="167"/>
      <c r="J8" s="167"/>
      <c r="K8" s="167"/>
      <c r="L8" s="167"/>
      <c r="M8" s="167"/>
    </row>
    <row r="9" spans="1:15" x14ac:dyDescent="0.25">
      <c r="A9" s="183"/>
      <c r="D9" s="170" t="s">
        <v>5</v>
      </c>
      <c r="E9" s="170"/>
      <c r="F9" s="170" t="s">
        <v>6</v>
      </c>
      <c r="G9" s="170"/>
      <c r="H9" s="170" t="s">
        <v>7</v>
      </c>
      <c r="I9" s="170"/>
      <c r="J9" s="170" t="s">
        <v>8</v>
      </c>
      <c r="K9" s="170"/>
      <c r="L9" s="170" t="s">
        <v>9</v>
      </c>
      <c r="M9" s="170"/>
    </row>
    <row r="10" spans="1:15" x14ac:dyDescent="0.25">
      <c r="A10" s="117"/>
      <c r="D10" s="14" t="s">
        <v>43</v>
      </c>
      <c r="E10" s="14" t="s">
        <v>44</v>
      </c>
      <c r="F10" s="14" t="s">
        <v>43</v>
      </c>
      <c r="G10" s="14" t="s">
        <v>44</v>
      </c>
      <c r="H10" s="14" t="s">
        <v>43</v>
      </c>
      <c r="I10" s="14" t="s">
        <v>44</v>
      </c>
      <c r="J10" s="14" t="s">
        <v>43</v>
      </c>
      <c r="K10" s="14" t="s">
        <v>44</v>
      </c>
      <c r="L10" s="14" t="s">
        <v>43</v>
      </c>
      <c r="M10" s="14" t="s">
        <v>44</v>
      </c>
    </row>
    <row r="11" spans="1:15" x14ac:dyDescent="0.25">
      <c r="A11" s="181" t="s">
        <v>293</v>
      </c>
      <c r="C11" t="s">
        <v>15</v>
      </c>
      <c r="D11" s="119">
        <f>SUM('[1]2008 SNA'!$P$175,'[1]2008 SNA'!$Q$175,'[1]2008 SNA'!$S$175,'[1]2008 SNA'!$T$175)</f>
        <v>1471</v>
      </c>
      <c r="E11" s="119"/>
      <c r="F11" s="119">
        <f>'[1]2008 SNA'!$R$175</f>
        <v>171</v>
      </c>
      <c r="G11" s="119"/>
      <c r="H11">
        <f t="shared" ref="H11:H16" si="0">D11+F11</f>
        <v>1642</v>
      </c>
      <c r="J11" s="119"/>
      <c r="K11" s="119"/>
      <c r="L11">
        <f>H11</f>
        <v>1642</v>
      </c>
    </row>
    <row r="12" spans="1:15" x14ac:dyDescent="0.25">
      <c r="A12" s="182"/>
      <c r="C12" t="s">
        <v>28</v>
      </c>
      <c r="D12" s="119">
        <f>SUM('[1]2008 SNA'!$P$176,'[1]2008 SNA'!$Q$176,'[1]2008 SNA'!$S$176,'[1]2008 SNA'!$T$176)</f>
        <v>807</v>
      </c>
      <c r="E12" s="119">
        <f>SUM('[1]2008 SNA'!$D$176,'[1]2008 SNA'!$E$176,'[1]2008 SNA'!$G$176,'[1]2008 SNA'!$H$176)</f>
        <v>964</v>
      </c>
      <c r="F12" s="119">
        <f>'[1]2008 SNA'!$R$176</f>
        <v>367</v>
      </c>
      <c r="G12" s="119">
        <f>'[1]2008 SNA'!$F$176</f>
        <v>248</v>
      </c>
      <c r="H12">
        <f t="shared" si="0"/>
        <v>1174</v>
      </c>
      <c r="I12">
        <f>E12+G12</f>
        <v>1212</v>
      </c>
      <c r="J12" s="119">
        <f>'[1]2008 SNA'!$V$176</f>
        <v>55</v>
      </c>
      <c r="K12" s="119">
        <f>'[1]2008 SNA'!$J$176</f>
        <v>17</v>
      </c>
      <c r="L12">
        <f t="shared" ref="L12:M16" si="1">H12+J12</f>
        <v>1229</v>
      </c>
      <c r="M12">
        <f t="shared" si="1"/>
        <v>1229</v>
      </c>
    </row>
    <row r="13" spans="1:15" x14ac:dyDescent="0.25">
      <c r="A13" s="182"/>
      <c r="C13" t="s">
        <v>29</v>
      </c>
      <c r="D13" s="119"/>
      <c r="E13" s="119">
        <f>SUM('[1]2008 SNA'!$D$177,'[1]2008 SNA'!$E$177,'[1]2008 SNA'!$G$177)</f>
        <v>212</v>
      </c>
      <c r="F13" s="119">
        <f>'[1]2008 SNA'!$R$177</f>
        <v>213</v>
      </c>
      <c r="G13" s="119">
        <f>'[1]2008 SNA'!$F$177</f>
        <v>0</v>
      </c>
      <c r="H13">
        <f t="shared" si="0"/>
        <v>213</v>
      </c>
      <c r="I13">
        <f>E13+G13</f>
        <v>212</v>
      </c>
      <c r="J13" s="119"/>
      <c r="K13" s="119">
        <f>'[1]2008 SNA'!$J$177</f>
        <v>1</v>
      </c>
      <c r="L13">
        <f t="shared" si="1"/>
        <v>213</v>
      </c>
      <c r="M13">
        <f t="shared" si="1"/>
        <v>213</v>
      </c>
    </row>
    <row r="14" spans="1:15" x14ac:dyDescent="0.25">
      <c r="A14" s="182"/>
      <c r="C14" t="s">
        <v>30</v>
      </c>
      <c r="D14" s="119">
        <f>SUM('[1]2008 SNA'!$P$180,'[1]2008 SNA'!$Q$180,'[1]2008 SNA'!$S$180,'[1]2008 SNA'!$T$180)</f>
        <v>283</v>
      </c>
      <c r="E14" s="119">
        <f>'[1]2008 SNA'!$G$180</f>
        <v>333</v>
      </c>
      <c r="F14" s="119">
        <f>'[1]2008 SNA'!$R$180</f>
        <v>50</v>
      </c>
      <c r="G14" s="119"/>
      <c r="H14">
        <f t="shared" si="0"/>
        <v>333</v>
      </c>
      <c r="I14">
        <f>E14</f>
        <v>333</v>
      </c>
      <c r="J14" s="119">
        <f>'[1]2008 SNA'!$V$180</f>
        <v>0</v>
      </c>
      <c r="K14" s="119">
        <v>0</v>
      </c>
      <c r="L14">
        <f t="shared" si="1"/>
        <v>333</v>
      </c>
      <c r="M14">
        <f t="shared" si="1"/>
        <v>333</v>
      </c>
    </row>
    <row r="15" spans="1:15" x14ac:dyDescent="0.25">
      <c r="A15" s="182"/>
      <c r="C15" t="s">
        <v>31</v>
      </c>
      <c r="D15" s="119">
        <f>'[1]2008 SNA'!$S$194</f>
        <v>384</v>
      </c>
      <c r="E15" s="119">
        <f>SUM('[1]2008 SNA'!$D$194,'[1]2008 SNA'!$E$194,'[1]2008 SNA'!$H$194)</f>
        <v>272</v>
      </c>
      <c r="F15" s="119"/>
      <c r="G15" s="119">
        <f>'[1]2008 SNA'!$F$194</f>
        <v>112</v>
      </c>
      <c r="H15">
        <f t="shared" si="0"/>
        <v>384</v>
      </c>
      <c r="I15">
        <f>E15+G15</f>
        <v>384</v>
      </c>
      <c r="J15" s="119">
        <v>0</v>
      </c>
      <c r="K15" s="119">
        <f>'[1]2008 SNA'!$J$194</f>
        <v>0</v>
      </c>
      <c r="L15">
        <f t="shared" si="1"/>
        <v>384</v>
      </c>
      <c r="M15">
        <f t="shared" si="1"/>
        <v>384</v>
      </c>
    </row>
    <row r="16" spans="1:15" ht="15.75" thickBot="1" x14ac:dyDescent="0.3">
      <c r="A16" s="182"/>
      <c r="C16" t="s">
        <v>32</v>
      </c>
      <c r="D16" s="123">
        <f>SUM('[1]2008 SNA'!$P$202,'[1]2008 SNA'!$Q$202,'[1]2008 SNA'!$S$202,'[1]2008 SNA'!$T$202)</f>
        <v>140</v>
      </c>
      <c r="E16" s="123">
        <f>SUM('[1]2008 SNA'!$D$202,'[1]2008 SNA'!$E$202,'[1]2008 SNA'!$G$202,'[1]2008 SNA'!$H$202)</f>
        <v>147</v>
      </c>
      <c r="F16" s="123">
        <f>'[1]2008 SNA'!$R$202</f>
        <v>104</v>
      </c>
      <c r="G16" s="123">
        <f>'[1]2008 SNA'!$F$202</f>
        <v>136</v>
      </c>
      <c r="H16" s="2">
        <f t="shared" si="0"/>
        <v>244</v>
      </c>
      <c r="I16" s="2">
        <f>E16+G16</f>
        <v>283</v>
      </c>
      <c r="J16" s="123">
        <f>'[1]2008 SNA'!$V$202</f>
        <v>55</v>
      </c>
      <c r="K16" s="123">
        <f>'[1]2008 SNA'!$J$202</f>
        <v>16</v>
      </c>
      <c r="L16" s="2">
        <f t="shared" si="1"/>
        <v>299</v>
      </c>
      <c r="M16" s="2">
        <f t="shared" si="1"/>
        <v>299</v>
      </c>
    </row>
    <row r="17" spans="1:15" ht="15.75" thickTop="1" x14ac:dyDescent="0.25">
      <c r="A17" s="183"/>
      <c r="C17" t="s">
        <v>33</v>
      </c>
      <c r="D17" s="13">
        <f>SUM(D11,D12)-E12</f>
        <v>1314</v>
      </c>
      <c r="E17" s="13"/>
      <c r="F17" s="13">
        <f>SUM(F11,F12)-G12</f>
        <v>290</v>
      </c>
      <c r="G17" s="13"/>
      <c r="H17" s="13">
        <f>SUM(H11,H12)-I12</f>
        <v>1604</v>
      </c>
      <c r="I17" s="13"/>
      <c r="J17" s="13"/>
      <c r="K17" s="13"/>
      <c r="L17" s="13"/>
      <c r="M17" s="13"/>
    </row>
    <row r="18" spans="1:15" x14ac:dyDescent="0.25">
      <c r="A18" s="117"/>
    </row>
    <row r="19" spans="1:15" ht="51" customHeight="1" x14ac:dyDescent="0.25">
      <c r="A19" s="193" t="s">
        <v>303</v>
      </c>
      <c r="B19" s="193"/>
      <c r="C19" s="193"/>
      <c r="D19" s="193"/>
      <c r="E19" s="193"/>
      <c r="F19" s="193"/>
      <c r="G19" s="193"/>
      <c r="H19" s="193"/>
      <c r="I19" s="193"/>
      <c r="J19" s="193"/>
      <c r="K19" s="193"/>
      <c r="L19" s="193"/>
      <c r="M19" s="193"/>
    </row>
    <row r="21" spans="1:15" ht="30.75" customHeight="1" x14ac:dyDescent="0.25">
      <c r="A21" s="181" t="s">
        <v>295</v>
      </c>
      <c r="C21" s="190" t="s">
        <v>210</v>
      </c>
      <c r="D21" s="190"/>
      <c r="E21" s="190"/>
      <c r="F21" s="190"/>
      <c r="G21" s="190"/>
      <c r="H21" s="190"/>
      <c r="I21" s="190"/>
      <c r="J21" s="190"/>
      <c r="K21" s="190"/>
      <c r="L21" s="190"/>
      <c r="M21" s="190"/>
    </row>
    <row r="22" spans="1:15" ht="29.25" customHeight="1" x14ac:dyDescent="0.25">
      <c r="A22" s="182"/>
      <c r="D22" s="170" t="s">
        <v>5</v>
      </c>
      <c r="E22" s="170"/>
      <c r="F22" s="191" t="s">
        <v>6</v>
      </c>
      <c r="G22" s="191"/>
      <c r="H22" s="170" t="s">
        <v>7</v>
      </c>
      <c r="I22" s="170"/>
      <c r="J22" s="170" t="s">
        <v>8</v>
      </c>
      <c r="K22" s="170"/>
      <c r="L22" s="170" t="s">
        <v>9</v>
      </c>
      <c r="M22" s="170"/>
      <c r="O22" s="67"/>
    </row>
    <row r="23" spans="1:15" x14ac:dyDescent="0.25">
      <c r="A23" s="182"/>
      <c r="D23" s="14" t="s">
        <v>43</v>
      </c>
      <c r="E23" s="14" t="s">
        <v>44</v>
      </c>
      <c r="F23" s="14" t="s">
        <v>43</v>
      </c>
      <c r="G23" s="14" t="s">
        <v>44</v>
      </c>
      <c r="H23" s="14" t="s">
        <v>43</v>
      </c>
      <c r="I23" s="14" t="s">
        <v>44</v>
      </c>
      <c r="J23" s="14" t="s">
        <v>43</v>
      </c>
      <c r="K23" s="14" t="s">
        <v>44</v>
      </c>
      <c r="L23" s="14" t="s">
        <v>43</v>
      </c>
      <c r="M23" s="14" t="s">
        <v>44</v>
      </c>
      <c r="O23" s="6" t="s">
        <v>129</v>
      </c>
    </row>
    <row r="24" spans="1:15" x14ac:dyDescent="0.25">
      <c r="A24" s="182"/>
      <c r="C24" s="68" t="s">
        <v>105</v>
      </c>
      <c r="D24" s="69">
        <f>SUM(D25:D30)</f>
        <v>471.25274725274727</v>
      </c>
      <c r="E24" s="69">
        <f t="shared" ref="E24:G24" si="2">SUM(E25:E30)</f>
        <v>458.92307692307691</v>
      </c>
      <c r="F24" s="69">
        <f t="shared" si="2"/>
        <v>458.92307692307691</v>
      </c>
      <c r="G24" s="69">
        <f t="shared" si="2"/>
        <v>471.25274725274727</v>
      </c>
      <c r="H24" s="69">
        <f>D24+F24</f>
        <v>930.17582417582412</v>
      </c>
      <c r="I24" s="69">
        <f t="shared" ref="I24:I42" si="3">E24+G24</f>
        <v>930.17582417582412</v>
      </c>
      <c r="J24" s="68"/>
      <c r="K24" s="68"/>
      <c r="L24" s="69">
        <f>H24+J24</f>
        <v>930.17582417582412</v>
      </c>
      <c r="M24" s="69">
        <f t="shared" ref="M24:M42" si="4">I24+K24</f>
        <v>930.17582417582412</v>
      </c>
    </row>
    <row r="25" spans="1:15" x14ac:dyDescent="0.25">
      <c r="A25" s="182"/>
      <c r="C25" s="30" t="s">
        <v>93</v>
      </c>
      <c r="E25">
        <f>'LC and RA'!D36</f>
        <v>191</v>
      </c>
      <c r="F25">
        <f>'LC and RA'!D36</f>
        <v>191</v>
      </c>
      <c r="H25" s="8">
        <f t="shared" ref="H25:H42" si="5">D25+F25</f>
        <v>191</v>
      </c>
      <c r="I25" s="8">
        <f t="shared" si="3"/>
        <v>191</v>
      </c>
      <c r="L25" s="8">
        <f t="shared" ref="L25:L42" si="6">H25+J25</f>
        <v>191</v>
      </c>
      <c r="M25" s="8">
        <f t="shared" si="4"/>
        <v>191</v>
      </c>
      <c r="O25" t="s">
        <v>130</v>
      </c>
    </row>
    <row r="26" spans="1:15" x14ac:dyDescent="0.25">
      <c r="A26" s="182"/>
      <c r="C26" s="30" t="s">
        <v>76</v>
      </c>
      <c r="E26">
        <f>E13</f>
        <v>212</v>
      </c>
      <c r="F26">
        <f>E13</f>
        <v>212</v>
      </c>
      <c r="H26" s="8">
        <f t="shared" si="5"/>
        <v>212</v>
      </c>
      <c r="I26" s="8">
        <f t="shared" si="3"/>
        <v>212</v>
      </c>
      <c r="L26" s="8">
        <f t="shared" si="6"/>
        <v>212</v>
      </c>
      <c r="M26" s="8">
        <f t="shared" si="4"/>
        <v>212</v>
      </c>
      <c r="O26" t="s">
        <v>131</v>
      </c>
    </row>
    <row r="27" spans="1:15" x14ac:dyDescent="0.25">
      <c r="A27" s="183"/>
      <c r="C27" s="30" t="s">
        <v>110</v>
      </c>
      <c r="E27">
        <f>F27</f>
        <v>50</v>
      </c>
      <c r="F27">
        <f>F14</f>
        <v>50</v>
      </c>
      <c r="H27" s="8">
        <f t="shared" si="5"/>
        <v>50</v>
      </c>
      <c r="I27" s="8">
        <f t="shared" si="3"/>
        <v>50</v>
      </c>
      <c r="L27" s="8">
        <f t="shared" si="6"/>
        <v>50</v>
      </c>
      <c r="M27" s="8">
        <f t="shared" si="4"/>
        <v>50</v>
      </c>
      <c r="O27" t="s">
        <v>132</v>
      </c>
    </row>
    <row r="28" spans="1:15" x14ac:dyDescent="0.25">
      <c r="A28" s="105"/>
      <c r="C28" s="30" t="s">
        <v>123</v>
      </c>
      <c r="D28" s="58">
        <f>'LC and RA'!D98</f>
        <v>352</v>
      </c>
      <c r="G28" s="58">
        <f>'LC and RA'!D98</f>
        <v>352</v>
      </c>
      <c r="H28" s="8">
        <f t="shared" ref="H28" si="7">D28+F28</f>
        <v>352</v>
      </c>
      <c r="I28" s="8">
        <f t="shared" ref="I28" si="8">E28+G28</f>
        <v>352</v>
      </c>
      <c r="L28" s="8">
        <f t="shared" ref="L28" si="9">H28+J28</f>
        <v>352</v>
      </c>
      <c r="M28" s="8">
        <f t="shared" ref="M28" si="10">I28+K28</f>
        <v>352</v>
      </c>
      <c r="O28" t="s">
        <v>130</v>
      </c>
    </row>
    <row r="29" spans="1:15" x14ac:dyDescent="0.25">
      <c r="A29" s="181" t="s">
        <v>297</v>
      </c>
      <c r="C29" s="30" t="s">
        <v>112</v>
      </c>
      <c r="D29">
        <f>G15</f>
        <v>112</v>
      </c>
      <c r="G29">
        <f>G15</f>
        <v>112</v>
      </c>
      <c r="H29" s="8">
        <f t="shared" si="5"/>
        <v>112</v>
      </c>
      <c r="I29" s="8">
        <f t="shared" si="3"/>
        <v>112</v>
      </c>
      <c r="L29" s="8">
        <f t="shared" si="6"/>
        <v>112</v>
      </c>
      <c r="M29" s="8">
        <f t="shared" si="4"/>
        <v>112</v>
      </c>
      <c r="O29" t="s">
        <v>133</v>
      </c>
    </row>
    <row r="30" spans="1:15" x14ac:dyDescent="0.25">
      <c r="A30" s="182"/>
      <c r="C30" s="30" t="s">
        <v>106</v>
      </c>
      <c r="D30" s="8">
        <f>'Other current transfers'!D69</f>
        <v>7.2527472527472527</v>
      </c>
      <c r="E30" s="8">
        <f>'Other current transfers'!E69</f>
        <v>5.9230769230769225</v>
      </c>
      <c r="F30" s="8">
        <f>'Other current transfers'!F69</f>
        <v>5.9230769230769225</v>
      </c>
      <c r="G30" s="8">
        <f>'Other current transfers'!G69</f>
        <v>7.2527472527472527</v>
      </c>
      <c r="H30" s="8">
        <f t="shared" si="5"/>
        <v>13.175824175824175</v>
      </c>
      <c r="I30" s="8">
        <f t="shared" si="3"/>
        <v>13.175824175824175</v>
      </c>
      <c r="J30" s="8"/>
      <c r="K30" s="8"/>
      <c r="L30" s="8">
        <f t="shared" si="6"/>
        <v>13.175824175824175</v>
      </c>
      <c r="M30" s="8">
        <f t="shared" si="4"/>
        <v>13.175824175824175</v>
      </c>
      <c r="O30" t="s">
        <v>134</v>
      </c>
    </row>
    <row r="31" spans="1:15" x14ac:dyDescent="0.25">
      <c r="A31" s="182"/>
      <c r="C31" s="68" t="s">
        <v>107</v>
      </c>
      <c r="D31" s="69"/>
      <c r="E31" s="69"/>
      <c r="F31" s="69">
        <f t="shared" ref="F31" si="11">SUM(F32:F36)</f>
        <v>2.7142857142857144</v>
      </c>
      <c r="G31" s="69">
        <f t="shared" ref="G31" si="12">SUM(G32:G36)</f>
        <v>32.384615384615387</v>
      </c>
      <c r="H31" s="69">
        <f t="shared" si="5"/>
        <v>2.7142857142857144</v>
      </c>
      <c r="I31" s="69">
        <f t="shared" si="3"/>
        <v>32.384615384615387</v>
      </c>
      <c r="J31" s="69">
        <f t="shared" ref="J31" si="13">SUM(J32:J36)</f>
        <v>32.384615384615387</v>
      </c>
      <c r="K31" s="69">
        <f t="shared" ref="K31" si="14">SUM(K32:K36)</f>
        <v>2.7142857142857144</v>
      </c>
      <c r="L31" s="69">
        <f t="shared" si="6"/>
        <v>35.098901098901102</v>
      </c>
      <c r="M31" s="69">
        <f t="shared" si="4"/>
        <v>35.098901098901102</v>
      </c>
    </row>
    <row r="32" spans="1:15" x14ac:dyDescent="0.25">
      <c r="A32" s="182"/>
      <c r="C32" s="30" t="s">
        <v>93</v>
      </c>
      <c r="F32">
        <v>0</v>
      </c>
      <c r="H32" s="8">
        <f t="shared" si="5"/>
        <v>0</v>
      </c>
      <c r="I32" s="8">
        <f t="shared" si="3"/>
        <v>0</v>
      </c>
      <c r="K32">
        <v>0</v>
      </c>
      <c r="L32" s="8">
        <f t="shared" si="6"/>
        <v>0</v>
      </c>
      <c r="M32" s="8">
        <f t="shared" si="4"/>
        <v>0</v>
      </c>
    </row>
    <row r="33" spans="1:13" x14ac:dyDescent="0.25">
      <c r="A33" s="182"/>
      <c r="C33" s="30" t="s">
        <v>76</v>
      </c>
      <c r="F33">
        <f>K33</f>
        <v>1</v>
      </c>
      <c r="H33" s="8">
        <f t="shared" si="5"/>
        <v>1</v>
      </c>
      <c r="I33" s="8">
        <f t="shared" si="3"/>
        <v>0</v>
      </c>
      <c r="K33">
        <f>K13</f>
        <v>1</v>
      </c>
      <c r="L33" s="8">
        <f t="shared" si="6"/>
        <v>1</v>
      </c>
      <c r="M33" s="8">
        <f t="shared" si="4"/>
        <v>1</v>
      </c>
    </row>
    <row r="34" spans="1:13" x14ac:dyDescent="0.25">
      <c r="A34" s="182"/>
      <c r="C34" s="30" t="s">
        <v>111</v>
      </c>
      <c r="F34">
        <v>0</v>
      </c>
      <c r="H34" s="8">
        <f t="shared" si="5"/>
        <v>0</v>
      </c>
      <c r="I34" s="8">
        <f t="shared" si="3"/>
        <v>0</v>
      </c>
      <c r="K34">
        <v>0</v>
      </c>
      <c r="L34" s="8">
        <f t="shared" si="6"/>
        <v>0</v>
      </c>
      <c r="M34" s="8">
        <f t="shared" si="4"/>
        <v>0</v>
      </c>
    </row>
    <row r="35" spans="1:13" x14ac:dyDescent="0.25">
      <c r="A35" s="183"/>
      <c r="C35" s="30" t="s">
        <v>113</v>
      </c>
      <c r="G35">
        <f>J15</f>
        <v>0</v>
      </c>
      <c r="H35" s="8">
        <f t="shared" si="5"/>
        <v>0</v>
      </c>
      <c r="I35" s="8">
        <f t="shared" si="3"/>
        <v>0</v>
      </c>
      <c r="J35">
        <f>J15</f>
        <v>0</v>
      </c>
      <c r="L35" s="8">
        <f t="shared" si="6"/>
        <v>0</v>
      </c>
      <c r="M35" s="8">
        <f t="shared" si="4"/>
        <v>0</v>
      </c>
    </row>
    <row r="36" spans="1:13" x14ac:dyDescent="0.25">
      <c r="A36" s="105"/>
      <c r="C36" s="30" t="s">
        <v>108</v>
      </c>
      <c r="F36" s="8">
        <f>'Other current transfers'!F70</f>
        <v>1.7142857142857144</v>
      </c>
      <c r="G36" s="8">
        <f>'Other current transfers'!G70</f>
        <v>32.384615384615387</v>
      </c>
      <c r="H36" s="8">
        <f t="shared" si="5"/>
        <v>1.7142857142857144</v>
      </c>
      <c r="I36" s="8">
        <f t="shared" si="3"/>
        <v>32.384615384615387</v>
      </c>
      <c r="J36" s="8">
        <f>'Other current transfers'!J70</f>
        <v>32.384615384615387</v>
      </c>
      <c r="K36" s="8">
        <f>'Other current transfers'!K70</f>
        <v>1.7142857142857144</v>
      </c>
      <c r="L36" s="8">
        <f t="shared" si="6"/>
        <v>34.098901098901102</v>
      </c>
      <c r="M36" s="8">
        <f t="shared" si="4"/>
        <v>34.098901098901102</v>
      </c>
    </row>
    <row r="37" spans="1:13" x14ac:dyDescent="0.25">
      <c r="A37" s="105"/>
      <c r="C37" s="70" t="s">
        <v>109</v>
      </c>
      <c r="D37" s="69">
        <f>SUM(D38:D40)</f>
        <v>673.46153846153845</v>
      </c>
      <c r="E37" s="69">
        <f>SUM(E38:E40)</f>
        <v>673.46153846153845</v>
      </c>
      <c r="F37" s="68"/>
      <c r="G37" s="68"/>
      <c r="H37" s="69">
        <f t="shared" si="5"/>
        <v>673.46153846153845</v>
      </c>
      <c r="I37" s="69">
        <f t="shared" si="3"/>
        <v>673.46153846153845</v>
      </c>
      <c r="J37" s="68"/>
      <c r="K37" s="68"/>
      <c r="L37" s="69">
        <f t="shared" si="6"/>
        <v>673.46153846153845</v>
      </c>
      <c r="M37" s="69">
        <f t="shared" si="4"/>
        <v>673.46153846153845</v>
      </c>
    </row>
    <row r="38" spans="1:13" x14ac:dyDescent="0.25">
      <c r="A38" s="105"/>
      <c r="C38" s="30" t="s">
        <v>114</v>
      </c>
      <c r="D38">
        <f>D14</f>
        <v>283</v>
      </c>
      <c r="E38">
        <f>E14-E27</f>
        <v>283</v>
      </c>
      <c r="H38" s="8">
        <f t="shared" si="5"/>
        <v>283</v>
      </c>
      <c r="I38" s="8">
        <f t="shared" si="3"/>
        <v>283</v>
      </c>
      <c r="L38" s="8">
        <f t="shared" si="6"/>
        <v>283</v>
      </c>
      <c r="M38" s="8">
        <f t="shared" si="4"/>
        <v>283</v>
      </c>
    </row>
    <row r="39" spans="1:13" x14ac:dyDescent="0.25">
      <c r="A39" s="105"/>
      <c r="C39" s="30" t="s">
        <v>115</v>
      </c>
      <c r="D39">
        <f>D15-G15</f>
        <v>272</v>
      </c>
      <c r="E39">
        <f>E15</f>
        <v>272</v>
      </c>
      <c r="H39" s="8">
        <f t="shared" si="5"/>
        <v>272</v>
      </c>
      <c r="I39" s="8">
        <f t="shared" si="3"/>
        <v>272</v>
      </c>
      <c r="L39" s="8">
        <f t="shared" si="6"/>
        <v>272</v>
      </c>
      <c r="M39" s="8">
        <f t="shared" si="4"/>
        <v>272</v>
      </c>
    </row>
    <row r="40" spans="1:13" x14ac:dyDescent="0.25">
      <c r="A40" s="105"/>
      <c r="C40" s="30" t="s">
        <v>116</v>
      </c>
      <c r="D40" s="8">
        <f>'Other current transfers'!D71</f>
        <v>118.46153846153845</v>
      </c>
      <c r="E40" s="8">
        <f>'Other current transfers'!E71</f>
        <v>118.46153846153845</v>
      </c>
      <c r="H40" s="8">
        <f t="shared" si="5"/>
        <v>118.46153846153845</v>
      </c>
      <c r="I40" s="8">
        <f t="shared" si="3"/>
        <v>118.46153846153845</v>
      </c>
      <c r="L40" s="8">
        <f t="shared" si="6"/>
        <v>118.46153846153845</v>
      </c>
      <c r="M40" s="8">
        <f t="shared" si="4"/>
        <v>118.46153846153845</v>
      </c>
    </row>
    <row r="41" spans="1:13" x14ac:dyDescent="0.25">
      <c r="A41" s="105"/>
      <c r="C41" s="70" t="s">
        <v>122</v>
      </c>
      <c r="D41" s="69">
        <f>D42</f>
        <v>14.285714285714286</v>
      </c>
      <c r="E41" s="69">
        <f>E42</f>
        <v>22.615384615384617</v>
      </c>
      <c r="F41" s="68"/>
      <c r="G41" s="68"/>
      <c r="H41" s="69">
        <f t="shared" si="5"/>
        <v>14.285714285714286</v>
      </c>
      <c r="I41" s="69">
        <f t="shared" si="3"/>
        <v>22.615384615384617</v>
      </c>
      <c r="J41" s="69">
        <f>J42</f>
        <v>22.615384615384617</v>
      </c>
      <c r="K41" s="69">
        <f>K42</f>
        <v>14.285714285714286</v>
      </c>
      <c r="L41" s="69">
        <f t="shared" si="6"/>
        <v>36.901098901098905</v>
      </c>
      <c r="M41" s="69">
        <f t="shared" si="4"/>
        <v>36.901098901098905</v>
      </c>
    </row>
    <row r="42" spans="1:13" x14ac:dyDescent="0.25">
      <c r="A42" s="105"/>
      <c r="C42" s="32" t="s">
        <v>117</v>
      </c>
      <c r="D42" s="11">
        <f>'Other current transfers'!D72</f>
        <v>14.285714285714286</v>
      </c>
      <c r="E42" s="11">
        <f>'Other current transfers'!E72</f>
        <v>22.615384615384617</v>
      </c>
      <c r="F42" s="6"/>
      <c r="G42" s="6"/>
      <c r="H42" s="11">
        <f t="shared" si="5"/>
        <v>14.285714285714286</v>
      </c>
      <c r="I42" s="11">
        <f t="shared" si="3"/>
        <v>22.615384615384617</v>
      </c>
      <c r="J42" s="11">
        <f>'Other current transfers'!J72</f>
        <v>22.615384615384617</v>
      </c>
      <c r="K42" s="11">
        <f>'Other current transfers'!K72</f>
        <v>14.285714285714286</v>
      </c>
      <c r="L42" s="11">
        <f t="shared" si="6"/>
        <v>36.901098901098905</v>
      </c>
      <c r="M42" s="11">
        <f t="shared" si="4"/>
        <v>36.901098901098905</v>
      </c>
    </row>
    <row r="43" spans="1:13" x14ac:dyDescent="0.25">
      <c r="C43" s="20" t="s">
        <v>294</v>
      </c>
    </row>
    <row r="44" spans="1:13" x14ac:dyDescent="0.25">
      <c r="C44" s="30" t="s">
        <v>118</v>
      </c>
      <c r="F44" s="8">
        <f>'Other current transfers'!F73</f>
        <v>96.362637362637358</v>
      </c>
      <c r="G44" s="8">
        <f>'Other current transfers'!G73</f>
        <v>96.362637362637358</v>
      </c>
      <c r="H44" s="8">
        <f t="shared" ref="H44" si="15">D44+F44</f>
        <v>96.362637362637358</v>
      </c>
      <c r="I44" s="8">
        <f t="shared" ref="I44" si="16">E44+G44</f>
        <v>96.362637362637358</v>
      </c>
      <c r="L44" s="8">
        <f t="shared" ref="L44" si="17">H44+J44</f>
        <v>96.362637362637358</v>
      </c>
      <c r="M44" s="8">
        <f t="shared" ref="M44" si="18">I44+K44</f>
        <v>96.362637362637358</v>
      </c>
    </row>
    <row r="45" spans="1:13" x14ac:dyDescent="0.25">
      <c r="C45" s="30" t="s">
        <v>121</v>
      </c>
      <c r="D45" s="8">
        <f>D24+D31+D37+D41+D44</f>
        <v>1159</v>
      </c>
      <c r="E45" s="8">
        <f t="shared" ref="E45:M45" si="19">E24+E31+E37+E41+E44</f>
        <v>1154.9999999999998</v>
      </c>
      <c r="F45" s="8">
        <f t="shared" si="19"/>
        <v>558</v>
      </c>
      <c r="G45" s="8">
        <f t="shared" si="19"/>
        <v>600</v>
      </c>
      <c r="H45" s="8">
        <f t="shared" si="19"/>
        <v>1716.9999999999998</v>
      </c>
      <c r="I45" s="8">
        <f t="shared" si="19"/>
        <v>1754.9999999999998</v>
      </c>
      <c r="J45" s="8">
        <f t="shared" si="19"/>
        <v>55</v>
      </c>
      <c r="K45" s="8">
        <f t="shared" si="19"/>
        <v>17</v>
      </c>
      <c r="L45" s="8">
        <f t="shared" si="19"/>
        <v>1772</v>
      </c>
      <c r="M45" s="8">
        <f t="shared" si="19"/>
        <v>1772</v>
      </c>
    </row>
    <row r="46" spans="1:13" x14ac:dyDescent="0.25">
      <c r="C46" s="30" t="s">
        <v>135</v>
      </c>
      <c r="D46" s="8">
        <f t="shared" ref="D46:M46" si="20">D45-D12</f>
        <v>352</v>
      </c>
      <c r="E46" s="8">
        <f t="shared" si="20"/>
        <v>190.99999999999977</v>
      </c>
      <c r="F46" s="8">
        <f t="shared" si="20"/>
        <v>191</v>
      </c>
      <c r="G46" s="8">
        <f t="shared" si="20"/>
        <v>352</v>
      </c>
      <c r="H46" s="8">
        <f t="shared" si="20"/>
        <v>542.99999999999977</v>
      </c>
      <c r="I46" s="8">
        <f t="shared" si="20"/>
        <v>542.99999999999977</v>
      </c>
      <c r="J46" s="8">
        <f t="shared" si="20"/>
        <v>0</v>
      </c>
      <c r="K46" s="8">
        <f t="shared" si="20"/>
        <v>0</v>
      </c>
      <c r="L46" s="8">
        <f t="shared" si="20"/>
        <v>543</v>
      </c>
      <c r="M46" s="8">
        <f t="shared" si="20"/>
        <v>543</v>
      </c>
    </row>
    <row r="48" spans="1:13" x14ac:dyDescent="0.25">
      <c r="A48" s="181" t="s">
        <v>296</v>
      </c>
      <c r="C48" s="169" t="s">
        <v>239</v>
      </c>
      <c r="D48" s="169"/>
      <c r="E48" s="169"/>
      <c r="F48" s="169"/>
      <c r="G48" s="169"/>
      <c r="H48" s="169"/>
      <c r="I48" s="169"/>
      <c r="J48" s="169"/>
      <c r="K48" s="169"/>
      <c r="L48" s="169"/>
      <c r="M48" s="169"/>
    </row>
    <row r="49" spans="1:13" ht="27" customHeight="1" x14ac:dyDescent="0.25">
      <c r="A49" s="182"/>
      <c r="C49" s="18" t="s">
        <v>49</v>
      </c>
      <c r="D49" s="17" t="s">
        <v>136</v>
      </c>
      <c r="F49" s="169" t="s">
        <v>204</v>
      </c>
      <c r="G49" s="169"/>
      <c r="H49" s="169"/>
      <c r="I49" s="169"/>
      <c r="J49" s="169"/>
      <c r="K49" s="169"/>
      <c r="L49" s="169"/>
      <c r="M49" s="169"/>
    </row>
    <row r="50" spans="1:13" x14ac:dyDescent="0.25">
      <c r="A50" s="182"/>
      <c r="C50" s="26" t="s">
        <v>72</v>
      </c>
      <c r="D50" s="92">
        <f>D51-D54</f>
        <v>-29.670329670329693</v>
      </c>
      <c r="F50" s="26" t="s">
        <v>194</v>
      </c>
      <c r="G50" s="26"/>
      <c r="H50" s="26"/>
      <c r="I50" s="26"/>
      <c r="J50" s="26"/>
      <c r="K50" s="26"/>
      <c r="L50" s="26"/>
      <c r="M50" s="26"/>
    </row>
    <row r="51" spans="1:13" x14ac:dyDescent="0.25">
      <c r="A51" s="182"/>
      <c r="C51" t="s">
        <v>124</v>
      </c>
      <c r="D51" s="22">
        <f>D52+D53</f>
        <v>471.25274725274727</v>
      </c>
      <c r="F51" t="s">
        <v>195</v>
      </c>
    </row>
    <row r="52" spans="1:13" x14ac:dyDescent="0.25">
      <c r="A52" s="182"/>
      <c r="C52" s="30" t="s">
        <v>73</v>
      </c>
      <c r="D52" s="22">
        <f>D28</f>
        <v>352</v>
      </c>
      <c r="F52" t="s">
        <v>201</v>
      </c>
    </row>
    <row r="53" spans="1:13" x14ac:dyDescent="0.25">
      <c r="A53" s="182"/>
      <c r="C53" s="30" t="s">
        <v>141</v>
      </c>
      <c r="D53" s="22">
        <f>SUM(D29:D30)</f>
        <v>119.25274725274726</v>
      </c>
      <c r="F53" t="s">
        <v>200</v>
      </c>
    </row>
    <row r="54" spans="1:13" x14ac:dyDescent="0.25">
      <c r="A54" s="182"/>
      <c r="C54" t="s">
        <v>74</v>
      </c>
      <c r="D54" s="22">
        <f>D51-D57</f>
        <v>500.92307692307696</v>
      </c>
      <c r="F54" t="s">
        <v>196</v>
      </c>
    </row>
    <row r="55" spans="1:13" x14ac:dyDescent="0.25">
      <c r="A55" s="182"/>
      <c r="C55" s="30" t="s">
        <v>75</v>
      </c>
      <c r="D55" s="22">
        <f>F24</f>
        <v>458.92307692307691</v>
      </c>
      <c r="F55" t="s">
        <v>199</v>
      </c>
    </row>
    <row r="56" spans="1:13" x14ac:dyDescent="0.25">
      <c r="A56" s="182"/>
      <c r="C56" s="71" t="s">
        <v>137</v>
      </c>
      <c r="D56" s="55">
        <f>D54-D55</f>
        <v>42.000000000000057</v>
      </c>
      <c r="F56" t="s">
        <v>197</v>
      </c>
    </row>
    <row r="57" spans="1:13" x14ac:dyDescent="0.25">
      <c r="A57" s="182"/>
      <c r="C57" s="25" t="s">
        <v>90</v>
      </c>
      <c r="D57" s="55">
        <f>K31-J31</f>
        <v>-29.670329670329672</v>
      </c>
      <c r="F57" t="s">
        <v>198</v>
      </c>
    </row>
    <row r="58" spans="1:13" ht="5.25" customHeight="1" x14ac:dyDescent="0.25">
      <c r="A58" s="182"/>
    </row>
    <row r="59" spans="1:13" x14ac:dyDescent="0.25">
      <c r="A59" s="182"/>
      <c r="C59" s="93" t="s">
        <v>156</v>
      </c>
      <c r="D59" s="22">
        <f>D60</f>
        <v>-8.3296703296703303</v>
      </c>
      <c r="F59" t="s">
        <v>202</v>
      </c>
    </row>
    <row r="60" spans="1:13" x14ac:dyDescent="0.25">
      <c r="A60" s="183"/>
      <c r="C60" s="18" t="s">
        <v>161</v>
      </c>
      <c r="D60" s="19">
        <f>D42-E42</f>
        <v>-8.3296703296703303</v>
      </c>
      <c r="E60" s="6"/>
      <c r="F60" s="6" t="s">
        <v>203</v>
      </c>
      <c r="G60" s="6"/>
      <c r="H60" s="6"/>
      <c r="I60" s="6"/>
      <c r="J60" s="6"/>
      <c r="K60" s="6"/>
      <c r="L60" s="6"/>
      <c r="M60" s="6"/>
    </row>
    <row r="61" spans="1:13" ht="30.75" customHeight="1" x14ac:dyDescent="0.25">
      <c r="C61" s="178" t="s">
        <v>213</v>
      </c>
      <c r="D61" s="178"/>
      <c r="E61" s="178"/>
      <c r="F61" s="178"/>
      <c r="G61" s="178"/>
      <c r="H61" s="178"/>
      <c r="I61" s="178"/>
      <c r="J61" s="178"/>
      <c r="K61" s="178"/>
      <c r="L61" s="178"/>
      <c r="M61" s="178"/>
    </row>
  </sheetData>
  <mergeCells count="27">
    <mergeCell ref="A48:A60"/>
    <mergeCell ref="A21:A27"/>
    <mergeCell ref="A29:A35"/>
    <mergeCell ref="A6:K6"/>
    <mergeCell ref="A8:A9"/>
    <mergeCell ref="A11:A17"/>
    <mergeCell ref="A19:M19"/>
    <mergeCell ref="F49:M49"/>
    <mergeCell ref="C8:M8"/>
    <mergeCell ref="D9:E9"/>
    <mergeCell ref="F9:G9"/>
    <mergeCell ref="H9:I9"/>
    <mergeCell ref="J9:K9"/>
    <mergeCell ref="L9:M9"/>
    <mergeCell ref="A1:K1"/>
    <mergeCell ref="A2:K2"/>
    <mergeCell ref="A3:K3"/>
    <mergeCell ref="A4:K4"/>
    <mergeCell ref="A5:K5"/>
    <mergeCell ref="C61:M61"/>
    <mergeCell ref="C21:M21"/>
    <mergeCell ref="D22:E22"/>
    <mergeCell ref="F22:G22"/>
    <mergeCell ref="H22:I22"/>
    <mergeCell ref="J22:K22"/>
    <mergeCell ref="L22:M22"/>
    <mergeCell ref="C48:M48"/>
  </mergeCells>
  <pageMargins left="0.7" right="0.7" top="0.75" bottom="0.75" header="0.3" footer="0.3"/>
  <pageSetup orientation="portrait" r:id="rId1"/>
  <ignoredErrors>
    <ignoredError sqref="I1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9"/>
  <sheetViews>
    <sheetView workbookViewId="0"/>
  </sheetViews>
  <sheetFormatPr defaultRowHeight="15" x14ac:dyDescent="0.25"/>
  <cols>
    <col min="1" max="1" width="42.85546875" customWidth="1"/>
    <col min="2" max="2" width="5.140625" customWidth="1"/>
    <col min="3" max="3" width="34.7109375" customWidth="1"/>
    <col min="4" max="4" width="10.42578125" customWidth="1"/>
    <col min="5" max="5" width="9" customWidth="1"/>
    <col min="6" max="6" width="9.85546875" customWidth="1"/>
    <col min="7" max="7" width="9.42578125" customWidth="1"/>
    <col min="8" max="8" width="9.85546875" customWidth="1"/>
    <col min="9" max="9" width="6.7109375" customWidth="1"/>
    <col min="10" max="10" width="10.28515625" customWidth="1"/>
    <col min="11" max="11" width="6" customWidth="1"/>
    <col min="12" max="12" width="10.140625" customWidth="1"/>
    <col min="13" max="13" width="7.85546875" customWidth="1"/>
    <col min="16" max="16" width="7.28515625" customWidth="1"/>
    <col min="18" max="18" width="9.42578125" customWidth="1"/>
    <col min="20" max="20" width="7.7109375" customWidth="1"/>
  </cols>
  <sheetData>
    <row r="1" spans="1:13" ht="21" x14ac:dyDescent="0.35">
      <c r="A1" s="81" t="s">
        <v>77</v>
      </c>
      <c r="C1" s="43"/>
    </row>
    <row r="2" spans="1:13" ht="33" customHeight="1" x14ac:dyDescent="0.25">
      <c r="A2" s="198" t="s">
        <v>284</v>
      </c>
      <c r="B2" s="198"/>
      <c r="C2" s="198"/>
      <c r="D2" s="198"/>
      <c r="E2" s="198"/>
      <c r="F2" s="198"/>
      <c r="G2" s="198"/>
      <c r="H2" s="198"/>
      <c r="I2" s="198"/>
      <c r="J2" s="198"/>
      <c r="K2" s="198"/>
      <c r="L2" s="198"/>
      <c r="M2" s="198"/>
    </row>
    <row r="3" spans="1:13" x14ac:dyDescent="0.25">
      <c r="C3" s="43"/>
    </row>
    <row r="4" spans="1:13" x14ac:dyDescent="0.25">
      <c r="A4" s="181" t="s">
        <v>285</v>
      </c>
      <c r="B4" s="101"/>
      <c r="C4" s="167" t="s">
        <v>242</v>
      </c>
      <c r="D4" s="196"/>
      <c r="E4" s="196"/>
      <c r="F4" s="196"/>
      <c r="G4" s="196"/>
      <c r="H4" s="196"/>
      <c r="I4" s="196"/>
      <c r="J4" s="196"/>
      <c r="K4" s="196"/>
      <c r="L4" s="196"/>
      <c r="M4" s="196"/>
    </row>
    <row r="5" spans="1:13" x14ac:dyDescent="0.25">
      <c r="A5" s="182"/>
      <c r="B5" s="101"/>
      <c r="D5" s="170" t="s">
        <v>5</v>
      </c>
      <c r="E5" s="170"/>
      <c r="F5" s="170" t="s">
        <v>6</v>
      </c>
      <c r="G5" s="170"/>
      <c r="H5" s="170" t="s">
        <v>7</v>
      </c>
      <c r="I5" s="170"/>
      <c r="J5" s="170" t="s">
        <v>8</v>
      </c>
      <c r="K5" s="170"/>
      <c r="L5" s="170" t="s">
        <v>9</v>
      </c>
      <c r="M5" s="170"/>
    </row>
    <row r="6" spans="1:13" x14ac:dyDescent="0.25">
      <c r="A6" s="182"/>
      <c r="B6" s="101"/>
      <c r="D6" s="14" t="s">
        <v>43</v>
      </c>
      <c r="E6" s="14" t="s">
        <v>44</v>
      </c>
      <c r="F6" s="14" t="s">
        <v>43</v>
      </c>
      <c r="G6" s="14" t="s">
        <v>44</v>
      </c>
      <c r="H6" s="14" t="s">
        <v>43</v>
      </c>
      <c r="I6" s="14" t="s">
        <v>44</v>
      </c>
      <c r="J6" s="14" t="s">
        <v>43</v>
      </c>
      <c r="K6" s="14" t="s">
        <v>44</v>
      </c>
      <c r="L6" s="14" t="s">
        <v>43</v>
      </c>
      <c r="M6" s="14" t="s">
        <v>44</v>
      </c>
    </row>
    <row r="7" spans="1:13" x14ac:dyDescent="0.25">
      <c r="A7" s="182"/>
      <c r="B7" s="101"/>
      <c r="C7" s="43" t="s">
        <v>77</v>
      </c>
      <c r="D7" s="125">
        <f>'[1]2008 SNA'!$P$202+'[1]2008 SNA'!$Q$202+'[1]2008 SNA'!$S$202+'[1]2008 SNA'!$T$202</f>
        <v>140</v>
      </c>
      <c r="E7" s="125">
        <f>'[1]2008 SNA'!$D$202+'[1]2008 SNA'!$E$202+'[1]2008 SNA'!$G$202+'[1]2008 SNA'!$H$202</f>
        <v>147</v>
      </c>
      <c r="F7" s="125">
        <f>'[1]2008 SNA'!$R$202</f>
        <v>104</v>
      </c>
      <c r="G7" s="125">
        <f>'[1]2008 SNA'!$F$202</f>
        <v>136</v>
      </c>
      <c r="H7" s="44">
        <f t="shared" ref="H7:I12" si="0">D7+F7</f>
        <v>244</v>
      </c>
      <c r="I7" s="44">
        <f t="shared" si="0"/>
        <v>283</v>
      </c>
      <c r="J7" s="125">
        <f>'[1]2008 SNA'!$V$202</f>
        <v>55</v>
      </c>
      <c r="K7" s="125">
        <f>'[1]2008 SNA'!$J$202</f>
        <v>16</v>
      </c>
      <c r="L7" s="44">
        <f t="shared" ref="L7:M12" si="1">H7+J7</f>
        <v>299</v>
      </c>
      <c r="M7" s="44">
        <f t="shared" si="1"/>
        <v>299</v>
      </c>
    </row>
    <row r="8" spans="1:13" x14ac:dyDescent="0.25">
      <c r="A8" s="182"/>
      <c r="B8" s="101"/>
      <c r="C8" t="s">
        <v>78</v>
      </c>
      <c r="D8" s="126">
        <f>'[1]2008 SNA'!$P$203+'[1]2008 SNA'!$Q$203+'[1]2008 SNA'!$S$203+'[1]2008 SNA'!$T$203</f>
        <v>47</v>
      </c>
      <c r="E8" s="126">
        <f>'[1]2008 SNA'!$D$203+'[1]2008 SNA'!$E$203+'[1]2008 SNA'!$G$203+'[1]2008 SNA'!$H$203</f>
        <v>52</v>
      </c>
      <c r="F8" s="126">
        <f>'[1]2008 SNA'!$R$203</f>
        <v>0</v>
      </c>
      <c r="G8" s="126">
        <f>'[1]2008 SNA'!$F$203</f>
        <v>4</v>
      </c>
      <c r="H8" s="16">
        <f t="shared" si="0"/>
        <v>47</v>
      </c>
      <c r="I8" s="16">
        <f t="shared" si="0"/>
        <v>56</v>
      </c>
      <c r="J8" s="126">
        <f>'[1]2008 SNA'!$V$203</f>
        <v>11</v>
      </c>
      <c r="K8" s="126">
        <v>2</v>
      </c>
      <c r="L8" s="16">
        <f t="shared" si="1"/>
        <v>58</v>
      </c>
      <c r="M8" s="16">
        <f t="shared" si="1"/>
        <v>58</v>
      </c>
    </row>
    <row r="9" spans="1:13" x14ac:dyDescent="0.25">
      <c r="A9" s="182"/>
      <c r="B9" s="101"/>
      <c r="C9" t="s">
        <v>79</v>
      </c>
      <c r="D9" s="126">
        <f>'[1]2008 SNA'!$P$206+'[1]2008 SNA'!$Q$206+'[1]2008 SNA'!$S$206+'[1]2008 SNA'!$T$206</f>
        <v>56</v>
      </c>
      <c r="E9" s="126">
        <f>'[1]2008 SNA'!$D$206+'[1]2008 SNA'!$E$206+'[1]2008 SNA'!$G$206+'[1]2008 SNA'!$H$206</f>
        <v>48</v>
      </c>
      <c r="F9" s="126">
        <f>'[1]2008 SNA'!$R$206</f>
        <v>1</v>
      </c>
      <c r="G9" s="126">
        <f>'[1]2008 SNA'!$F$206</f>
        <v>0</v>
      </c>
      <c r="H9" s="16">
        <f t="shared" si="0"/>
        <v>57</v>
      </c>
      <c r="I9" s="16">
        <f t="shared" si="0"/>
        <v>48</v>
      </c>
      <c r="J9" s="126">
        <f>'[1]2008 SNA'!$V$206</f>
        <v>3</v>
      </c>
      <c r="K9" s="126">
        <f>'[1]2008 SNA'!$J$206</f>
        <v>12</v>
      </c>
      <c r="L9" s="16">
        <f t="shared" si="1"/>
        <v>60</v>
      </c>
      <c r="M9" s="16">
        <f t="shared" si="1"/>
        <v>60</v>
      </c>
    </row>
    <row r="10" spans="1:13" x14ac:dyDescent="0.25">
      <c r="A10" s="182"/>
      <c r="B10" s="101"/>
      <c r="C10" t="s">
        <v>80</v>
      </c>
      <c r="D10" s="126">
        <f>'[1]2008 SNA'!$P$209+'[1]2008 SNA'!$Q$209+'[1]2008 SNA'!$S$209+'[1]2008 SNA'!$T$209</f>
        <v>0</v>
      </c>
      <c r="E10" s="126">
        <f>'[1]2008 SNA'!$D$209+'[1]2008 SNA'!$E$209+'[1]2008 SNA'!$G$209+'[1]2008 SNA'!$H$209</f>
        <v>0</v>
      </c>
      <c r="F10" s="126">
        <f>'[1]2008 SNA'!$R$209</f>
        <v>96</v>
      </c>
      <c r="G10" s="126">
        <v>96</v>
      </c>
      <c r="H10" s="16">
        <f t="shared" si="0"/>
        <v>96</v>
      </c>
      <c r="I10" s="16">
        <f t="shared" si="0"/>
        <v>96</v>
      </c>
      <c r="J10" s="126">
        <f>'[1]2008 SNA'!$V$209</f>
        <v>0</v>
      </c>
      <c r="K10" s="126">
        <f>'[1]2008 SNA'!$J$209</f>
        <v>0</v>
      </c>
      <c r="L10" s="16">
        <f t="shared" si="1"/>
        <v>96</v>
      </c>
      <c r="M10" s="16">
        <f t="shared" si="1"/>
        <v>96</v>
      </c>
    </row>
    <row r="11" spans="1:13" x14ac:dyDescent="0.25">
      <c r="A11" s="182"/>
      <c r="B11" s="101"/>
      <c r="C11" t="s">
        <v>81</v>
      </c>
      <c r="D11" s="126">
        <f>'[1]2008 SNA'!$P$210+'[1]2008 SNA'!$Q$210+'[1]2008 SNA'!$S$210+'[1]2008 SNA'!$T$210</f>
        <v>0</v>
      </c>
      <c r="E11" s="126">
        <f>'[1]2008 SNA'!$D$210+'[1]2008 SNA'!$E$210+'[1]2008 SNA'!$G$210+'[1]2008 SNA'!$H$210</f>
        <v>0</v>
      </c>
      <c r="F11" s="126">
        <f>'[1]2008 SNA'!$R$210</f>
        <v>1</v>
      </c>
      <c r="G11" s="126" t="str">
        <f>'[1]2008 SNA'!$F$210</f>
        <v>31</v>
      </c>
      <c r="H11" s="16">
        <f t="shared" si="0"/>
        <v>1</v>
      </c>
      <c r="I11" s="16">
        <f t="shared" si="0"/>
        <v>31</v>
      </c>
      <c r="J11" s="126" t="str">
        <f>'[1]2008 SNA'!$V$210</f>
        <v>31</v>
      </c>
      <c r="K11" s="126">
        <f>'[1]2008 SNA'!$J$210</f>
        <v>1</v>
      </c>
      <c r="L11" s="16">
        <f t="shared" si="1"/>
        <v>32</v>
      </c>
      <c r="M11" s="16">
        <f t="shared" si="1"/>
        <v>32</v>
      </c>
    </row>
    <row r="12" spans="1:13" x14ac:dyDescent="0.25">
      <c r="A12" s="183"/>
      <c r="B12" s="101"/>
      <c r="C12" s="6" t="s">
        <v>82</v>
      </c>
      <c r="D12" s="127">
        <f>'[1]2008 SNA'!$P$211+'[1]2008 SNA'!$Q$211+'[1]2008 SNA'!$S$211+'[1]2008 SNA'!$T$211</f>
        <v>37</v>
      </c>
      <c r="E12" s="127">
        <f>'[1]2008 SNA'!$D$211+'[1]2008 SNA'!$E$211+'[1]2008 SNA'!$G$211+'[1]2008 SNA'!$H$211</f>
        <v>47</v>
      </c>
      <c r="F12" s="127">
        <f>'[1]2008 SNA'!$R$211</f>
        <v>6</v>
      </c>
      <c r="G12" s="127">
        <f>'[1]2008 SNA'!$F$211</f>
        <v>5</v>
      </c>
      <c r="H12" s="17">
        <f t="shared" si="0"/>
        <v>43</v>
      </c>
      <c r="I12" s="17">
        <f t="shared" si="0"/>
        <v>52</v>
      </c>
      <c r="J12" s="127">
        <f>'[1]2008 SNA'!$V$211</f>
        <v>10</v>
      </c>
      <c r="K12" s="127">
        <f>'[1]2008 SNA'!$J$211</f>
        <v>1</v>
      </c>
      <c r="L12" s="17">
        <f t="shared" si="1"/>
        <v>53</v>
      </c>
      <c r="M12" s="17">
        <f t="shared" si="1"/>
        <v>53</v>
      </c>
    </row>
    <row r="14" spans="1:13" ht="28.5" customHeight="1" x14ac:dyDescent="0.25">
      <c r="A14" s="193" t="s">
        <v>286</v>
      </c>
      <c r="B14" s="193"/>
      <c r="C14" s="193"/>
      <c r="D14" s="193"/>
      <c r="E14" s="193"/>
      <c r="F14" s="193"/>
      <c r="G14" s="193"/>
      <c r="H14" s="193"/>
      <c r="I14" s="193"/>
      <c r="J14" s="193"/>
      <c r="K14" s="193"/>
      <c r="L14" s="193"/>
      <c r="M14" s="193"/>
    </row>
    <row r="15" spans="1:13" x14ac:dyDescent="0.25">
      <c r="A15" s="100"/>
      <c r="B15" s="100"/>
      <c r="C15" s="100"/>
      <c r="D15" s="100"/>
      <c r="E15" s="100"/>
      <c r="F15" s="100"/>
      <c r="G15" s="100"/>
      <c r="H15" s="100"/>
      <c r="I15" s="100"/>
      <c r="J15" s="100"/>
      <c r="K15" s="100"/>
      <c r="L15" s="100"/>
      <c r="M15" s="100"/>
    </row>
    <row r="16" spans="1:13" ht="15" customHeight="1" x14ac:dyDescent="0.25">
      <c r="A16" s="181" t="s">
        <v>287</v>
      </c>
      <c r="B16" s="110"/>
      <c r="C16" s="190" t="s">
        <v>211</v>
      </c>
      <c r="D16" s="190"/>
      <c r="E16" s="190"/>
      <c r="F16" s="190"/>
      <c r="G16" s="190"/>
      <c r="H16" s="190"/>
      <c r="I16" s="190"/>
      <c r="J16" s="190"/>
      <c r="K16" s="190"/>
      <c r="L16" s="190"/>
      <c r="M16" s="100"/>
    </row>
    <row r="17" spans="1:13" x14ac:dyDescent="0.25">
      <c r="A17" s="182"/>
      <c r="B17" s="110"/>
      <c r="C17" s="176"/>
      <c r="D17" s="176"/>
      <c r="E17" s="170" t="s">
        <v>83</v>
      </c>
      <c r="F17" s="170"/>
      <c r="G17" s="170"/>
      <c r="H17" s="170"/>
      <c r="J17" s="100"/>
      <c r="K17" s="100"/>
      <c r="L17" s="100"/>
      <c r="M17" s="100"/>
    </row>
    <row r="18" spans="1:13" x14ac:dyDescent="0.25">
      <c r="A18" s="182"/>
      <c r="B18" s="110"/>
      <c r="C18" s="197"/>
      <c r="D18" s="197"/>
      <c r="E18" s="16" t="s">
        <v>84</v>
      </c>
      <c r="F18" s="16" t="s">
        <v>16</v>
      </c>
      <c r="G18" s="16" t="s">
        <v>86</v>
      </c>
      <c r="H18" s="16" t="s">
        <v>9</v>
      </c>
      <c r="I18" t="s">
        <v>87</v>
      </c>
      <c r="J18" s="100"/>
      <c r="K18" s="100"/>
      <c r="L18" s="100"/>
      <c r="M18" s="100"/>
    </row>
    <row r="19" spans="1:13" x14ac:dyDescent="0.25">
      <c r="A19" s="182"/>
      <c r="B19" s="110"/>
      <c r="C19" s="17" t="s">
        <v>88</v>
      </c>
      <c r="E19">
        <f>E57</f>
        <v>147</v>
      </c>
      <c r="F19">
        <f>G57</f>
        <v>9</v>
      </c>
      <c r="G19">
        <f>K57</f>
        <v>15</v>
      </c>
      <c r="H19">
        <f>SUM(E19:G19)</f>
        <v>171</v>
      </c>
      <c r="J19" s="100"/>
      <c r="K19" s="100"/>
      <c r="L19" s="100"/>
      <c r="M19" s="100"/>
    </row>
    <row r="20" spans="1:13" x14ac:dyDescent="0.25">
      <c r="A20" s="182"/>
      <c r="B20" s="110"/>
      <c r="C20" s="16" t="s">
        <v>84</v>
      </c>
      <c r="D20">
        <f>D57</f>
        <v>140</v>
      </c>
      <c r="E20" s="45"/>
      <c r="F20" s="46"/>
      <c r="G20" s="47">
        <f>$G$19*D20/SUM($D$20:$D$21)</f>
        <v>14.285714285714286</v>
      </c>
      <c r="I20" s="21">
        <f>D20/$D$23</f>
        <v>0.81871345029239762</v>
      </c>
      <c r="J20" s="100"/>
      <c r="K20" s="100"/>
      <c r="L20" s="100"/>
      <c r="M20" s="100"/>
    </row>
    <row r="21" spans="1:13" x14ac:dyDescent="0.25">
      <c r="A21" s="182"/>
      <c r="B21" s="110"/>
      <c r="C21" s="16" t="s">
        <v>85</v>
      </c>
      <c r="D21">
        <f>F57</f>
        <v>7</v>
      </c>
      <c r="E21" s="48"/>
      <c r="F21" s="7"/>
      <c r="G21" s="49">
        <f>$G$19*D21/SUM($D$20:$D$21)</f>
        <v>0.7142857142857143</v>
      </c>
      <c r="I21" s="21">
        <f>D21/$D$23</f>
        <v>4.0935672514619881E-2</v>
      </c>
      <c r="J21" s="100"/>
      <c r="K21" s="100"/>
      <c r="L21" s="100"/>
      <c r="M21" s="100"/>
    </row>
    <row r="22" spans="1:13" x14ac:dyDescent="0.25">
      <c r="A22" s="182"/>
      <c r="B22" s="110"/>
      <c r="C22" s="16" t="s">
        <v>86</v>
      </c>
      <c r="D22">
        <f>J57</f>
        <v>24</v>
      </c>
      <c r="E22" s="50">
        <f>$D$22*E19/SUM($E$19:$F$19)</f>
        <v>22.615384615384617</v>
      </c>
      <c r="F22" s="19">
        <f>$D$22*F19/SUM($E$19:$F$19)</f>
        <v>1.3846153846153846</v>
      </c>
      <c r="G22" s="51"/>
      <c r="H22" s="52"/>
      <c r="I22" s="21">
        <f>D22/$D$23</f>
        <v>0.14035087719298245</v>
      </c>
      <c r="J22" s="100"/>
      <c r="K22" s="100"/>
      <c r="L22" s="100"/>
      <c r="M22" s="100"/>
    </row>
    <row r="23" spans="1:13" x14ac:dyDescent="0.25">
      <c r="A23" s="182"/>
      <c r="B23" s="110"/>
      <c r="C23" s="17" t="s">
        <v>9</v>
      </c>
      <c r="D23" s="6">
        <f>SUM(D20:D22)</f>
        <v>171</v>
      </c>
      <c r="E23" s="6"/>
      <c r="F23" s="6"/>
      <c r="G23" s="6"/>
      <c r="H23" s="6"/>
      <c r="I23">
        <f>D23/$D$23</f>
        <v>1</v>
      </c>
      <c r="J23" s="100"/>
      <c r="K23" s="100"/>
      <c r="L23" s="100"/>
      <c r="M23" s="100"/>
    </row>
    <row r="24" spans="1:13" x14ac:dyDescent="0.25">
      <c r="A24" s="183"/>
      <c r="B24" s="110"/>
      <c r="C24" s="6"/>
      <c r="D24" s="6" t="s">
        <v>87</v>
      </c>
      <c r="E24" s="111">
        <f>E19/$H$19</f>
        <v>0.85964912280701755</v>
      </c>
      <c r="F24" s="111">
        <f>F19/$H$19</f>
        <v>5.2631578947368418E-2</v>
      </c>
      <c r="G24" s="111">
        <f>G19/$H$19</f>
        <v>8.771929824561403E-2</v>
      </c>
      <c r="H24" s="6">
        <f>H19/$H$19</f>
        <v>1</v>
      </c>
      <c r="I24" s="6"/>
      <c r="J24" s="112"/>
      <c r="K24" s="112"/>
      <c r="L24" s="112"/>
      <c r="M24" s="100"/>
    </row>
    <row r="25" spans="1:13" x14ac:dyDescent="0.25">
      <c r="A25" s="100"/>
      <c r="B25" s="100"/>
      <c r="C25" s="100"/>
      <c r="D25" s="100"/>
      <c r="E25" s="100"/>
      <c r="F25" s="100"/>
      <c r="G25" s="100"/>
      <c r="H25" s="100"/>
      <c r="I25" s="100"/>
      <c r="J25" s="100"/>
      <c r="K25" s="100"/>
      <c r="L25" s="100"/>
      <c r="M25" s="100"/>
    </row>
    <row r="26" spans="1:13" ht="15" customHeight="1" x14ac:dyDescent="0.25">
      <c r="A26" s="181" t="s">
        <v>289</v>
      </c>
      <c r="B26" s="101"/>
      <c r="C26" s="168" t="s">
        <v>288</v>
      </c>
      <c r="D26" s="168"/>
      <c r="E26" s="168"/>
      <c r="F26" s="168"/>
      <c r="G26" s="168"/>
      <c r="H26" s="115"/>
      <c r="I26" s="115"/>
      <c r="J26" s="115"/>
      <c r="K26" s="115"/>
      <c r="L26" s="115"/>
      <c r="M26" s="100"/>
    </row>
    <row r="27" spans="1:13" x14ac:dyDescent="0.25">
      <c r="A27" s="182"/>
      <c r="B27" s="101"/>
      <c r="E27" s="1" t="s">
        <v>83</v>
      </c>
      <c r="F27" s="1"/>
      <c r="G27" s="1"/>
      <c r="H27" s="100"/>
      <c r="I27" s="100"/>
      <c r="J27" s="100"/>
      <c r="K27" s="100"/>
      <c r="L27" s="100"/>
      <c r="M27" s="100"/>
    </row>
    <row r="28" spans="1:13" x14ac:dyDescent="0.25">
      <c r="A28" s="182"/>
      <c r="B28" s="101"/>
      <c r="E28" s="1" t="s">
        <v>84</v>
      </c>
      <c r="F28" s="1" t="s">
        <v>85</v>
      </c>
      <c r="G28" s="1" t="s">
        <v>9</v>
      </c>
      <c r="H28" s="100"/>
      <c r="I28" s="100"/>
      <c r="J28" s="100"/>
      <c r="K28" s="100"/>
      <c r="L28" s="100"/>
      <c r="M28" s="100"/>
    </row>
    <row r="29" spans="1:13" x14ac:dyDescent="0.25">
      <c r="A29" s="182"/>
      <c r="B29" s="101"/>
      <c r="C29" s="17" t="s">
        <v>88</v>
      </c>
      <c r="E29" s="22">
        <f>E19-E22</f>
        <v>124.38461538461539</v>
      </c>
      <c r="F29" s="22">
        <f>F19-F22</f>
        <v>7.615384615384615</v>
      </c>
      <c r="G29" s="22">
        <f>SUM(E29:F29)</f>
        <v>132</v>
      </c>
      <c r="H29" s="100"/>
      <c r="I29" s="100"/>
      <c r="J29" s="100"/>
      <c r="K29" s="100"/>
      <c r="L29" s="100"/>
      <c r="M29" s="100"/>
    </row>
    <row r="30" spans="1:13" x14ac:dyDescent="0.25">
      <c r="A30" s="182"/>
      <c r="B30" s="101"/>
      <c r="C30" s="113" t="s">
        <v>84</v>
      </c>
      <c r="D30" s="22">
        <f>D20-G20</f>
        <v>125.71428571428571</v>
      </c>
      <c r="G30" s="22"/>
      <c r="H30" s="100"/>
      <c r="I30" s="100"/>
      <c r="J30" s="100"/>
      <c r="K30" s="100"/>
      <c r="L30" s="100"/>
      <c r="M30" s="100"/>
    </row>
    <row r="31" spans="1:13" x14ac:dyDescent="0.25">
      <c r="A31" s="182"/>
      <c r="B31" s="101"/>
      <c r="C31" s="113" t="s">
        <v>85</v>
      </c>
      <c r="D31" s="22">
        <f>D21-G21</f>
        <v>6.2857142857142856</v>
      </c>
      <c r="G31" s="22"/>
      <c r="H31" s="100"/>
      <c r="I31" s="100"/>
      <c r="J31" s="100"/>
      <c r="K31" s="100"/>
      <c r="L31" s="100"/>
      <c r="M31" s="100"/>
    </row>
    <row r="32" spans="1:13" x14ac:dyDescent="0.25">
      <c r="A32" s="183"/>
      <c r="B32" s="101"/>
      <c r="C32" s="114" t="s">
        <v>9</v>
      </c>
      <c r="D32" s="6">
        <f>SUM(D30:D31)</f>
        <v>132</v>
      </c>
      <c r="E32" s="6"/>
      <c r="F32" s="6"/>
      <c r="G32" s="6"/>
      <c r="H32" s="100"/>
      <c r="I32" s="100"/>
      <c r="J32" s="100"/>
      <c r="K32" s="100"/>
      <c r="L32" s="100"/>
      <c r="M32" s="100"/>
    </row>
    <row r="33" spans="1:21" x14ac:dyDescent="0.25">
      <c r="A33" s="100"/>
      <c r="B33" s="100"/>
      <c r="C33" s="100"/>
      <c r="D33" s="100"/>
      <c r="E33" s="100"/>
      <c r="F33" s="100"/>
      <c r="G33" s="100"/>
      <c r="H33" s="100"/>
      <c r="I33" s="100"/>
      <c r="J33" s="100"/>
      <c r="K33" s="100"/>
      <c r="L33" s="100"/>
      <c r="M33" s="100"/>
    </row>
    <row r="34" spans="1:21" ht="15" customHeight="1" x14ac:dyDescent="0.25">
      <c r="A34" s="181" t="s">
        <v>311</v>
      </c>
      <c r="B34" s="101"/>
      <c r="C34" s="168" t="s">
        <v>288</v>
      </c>
      <c r="D34" s="168"/>
      <c r="E34" s="168"/>
      <c r="F34" s="168"/>
      <c r="G34" s="168"/>
      <c r="H34" s="115"/>
      <c r="I34" s="115"/>
      <c r="J34" s="151"/>
      <c r="K34" s="115"/>
      <c r="L34" s="115"/>
      <c r="M34" s="100"/>
    </row>
    <row r="35" spans="1:21" x14ac:dyDescent="0.25">
      <c r="A35" s="182"/>
      <c r="B35" s="101"/>
      <c r="E35" s="1" t="s">
        <v>83</v>
      </c>
      <c r="F35" s="1"/>
      <c r="G35" s="1"/>
      <c r="H35" s="100"/>
      <c r="I35" s="100"/>
      <c r="J35" s="100"/>
      <c r="K35" s="100"/>
      <c r="L35" s="100"/>
      <c r="M35" s="100"/>
      <c r="N35" s="158"/>
      <c r="O35" s="158"/>
    </row>
    <row r="36" spans="1:21" x14ac:dyDescent="0.25">
      <c r="A36" s="182"/>
      <c r="B36" s="101"/>
      <c r="E36" s="1" t="s">
        <v>84</v>
      </c>
      <c r="F36" s="1" t="s">
        <v>85</v>
      </c>
      <c r="G36" s="1" t="s">
        <v>9</v>
      </c>
      <c r="H36" s="100"/>
      <c r="I36" s="100"/>
      <c r="J36" s="100"/>
      <c r="K36" s="100"/>
      <c r="L36" s="100"/>
      <c r="M36" s="100"/>
      <c r="N36" s="158"/>
      <c r="O36" s="158"/>
    </row>
    <row r="37" spans="1:21" x14ac:dyDescent="0.25">
      <c r="A37" s="182"/>
      <c r="B37" s="101"/>
      <c r="C37" s="17" t="s">
        <v>88</v>
      </c>
      <c r="E37" s="22">
        <f>E29</f>
        <v>124.38461538461539</v>
      </c>
      <c r="F37" s="22">
        <f>F29</f>
        <v>7.615384615384615</v>
      </c>
      <c r="G37" s="22">
        <f>SUM(E37:F37)</f>
        <v>132</v>
      </c>
      <c r="H37" s="100"/>
      <c r="I37" s="100"/>
      <c r="J37" s="100"/>
      <c r="K37" s="100"/>
      <c r="L37" s="100"/>
      <c r="M37" s="100"/>
    </row>
    <row r="38" spans="1:21" x14ac:dyDescent="0.25">
      <c r="A38" s="182"/>
      <c r="B38" s="101"/>
      <c r="C38" s="113" t="s">
        <v>84</v>
      </c>
      <c r="D38" s="22">
        <f>D30</f>
        <v>125.71428571428571</v>
      </c>
      <c r="E38" s="53">
        <f>$D30*E$29/$G$29</f>
        <v>118.46153846153845</v>
      </c>
      <c r="F38" s="47">
        <f>$D30*F$29/$G$29</f>
        <v>7.2527472527472527</v>
      </c>
      <c r="G38" s="22"/>
      <c r="H38" s="100"/>
      <c r="I38" s="100"/>
      <c r="J38" s="100"/>
      <c r="K38" s="100"/>
      <c r="L38" s="100"/>
      <c r="M38" s="100"/>
    </row>
    <row r="39" spans="1:21" x14ac:dyDescent="0.25">
      <c r="A39" s="182"/>
      <c r="B39" s="101"/>
      <c r="C39" s="113" t="s">
        <v>85</v>
      </c>
      <c r="D39" s="22">
        <f>D31</f>
        <v>6.2857142857142856</v>
      </c>
      <c r="E39" s="50">
        <f>$D31*E$29/$G$29</f>
        <v>5.9230769230769225</v>
      </c>
      <c r="F39" s="54">
        <f>$D31*F$29/$G$29</f>
        <v>0.36263736263736257</v>
      </c>
      <c r="G39" s="22"/>
      <c r="H39" s="100"/>
      <c r="I39" s="100"/>
      <c r="J39" s="100"/>
      <c r="K39" s="100"/>
      <c r="L39" s="100"/>
    </row>
    <row r="40" spans="1:21" x14ac:dyDescent="0.25">
      <c r="A40" s="183"/>
      <c r="B40" s="101"/>
      <c r="C40" s="114" t="s">
        <v>9</v>
      </c>
      <c r="D40" s="6">
        <f>SUM(D38:D39)</f>
        <v>132</v>
      </c>
      <c r="E40" s="6"/>
      <c r="F40" s="6"/>
      <c r="G40" s="6"/>
      <c r="H40" s="100"/>
      <c r="I40" s="100"/>
      <c r="J40" s="100"/>
      <c r="K40" s="100"/>
      <c r="L40" s="100"/>
    </row>
    <row r="41" spans="1:21" x14ac:dyDescent="0.25">
      <c r="U41" s="21"/>
    </row>
    <row r="42" spans="1:21" x14ac:dyDescent="0.25">
      <c r="A42" s="181" t="s">
        <v>299</v>
      </c>
      <c r="C42" s="190" t="s">
        <v>212</v>
      </c>
      <c r="D42" s="190"/>
      <c r="E42" s="190"/>
      <c r="F42" s="190"/>
      <c r="G42" s="190"/>
      <c r="H42" s="190"/>
      <c r="U42" s="21"/>
    </row>
    <row r="43" spans="1:21" x14ac:dyDescent="0.25">
      <c r="A43" s="182"/>
      <c r="E43" s="194" t="s">
        <v>83</v>
      </c>
      <c r="F43" s="194"/>
      <c r="G43" s="194"/>
      <c r="H43" s="194"/>
      <c r="U43" s="21"/>
    </row>
    <row r="44" spans="1:21" x14ac:dyDescent="0.25">
      <c r="A44" s="182"/>
      <c r="E44" t="s">
        <v>84</v>
      </c>
      <c r="F44" t="s">
        <v>85</v>
      </c>
      <c r="G44" t="s">
        <v>86</v>
      </c>
      <c r="H44" t="s">
        <v>9</v>
      </c>
      <c r="U44" s="21"/>
    </row>
    <row r="45" spans="1:21" x14ac:dyDescent="0.25">
      <c r="A45" s="182"/>
      <c r="C45" s="6" t="s">
        <v>88</v>
      </c>
      <c r="E45" s="22">
        <f>SUM(E46:E48)</f>
        <v>147</v>
      </c>
      <c r="F45" s="22">
        <f>SUM(F46:F48)</f>
        <v>9</v>
      </c>
      <c r="G45" s="22">
        <f>SUM(G46:G48)</f>
        <v>15</v>
      </c>
      <c r="H45">
        <f>SUM(E45:G45)</f>
        <v>171</v>
      </c>
      <c r="U45" s="21"/>
    </row>
    <row r="46" spans="1:21" x14ac:dyDescent="0.25">
      <c r="A46" s="182"/>
      <c r="C46" s="16" t="s">
        <v>84</v>
      </c>
      <c r="D46" s="22">
        <f>SUM(E46:G46)</f>
        <v>140</v>
      </c>
      <c r="E46" s="53">
        <f>E38</f>
        <v>118.46153846153845</v>
      </c>
      <c r="F46" s="56">
        <f>F38</f>
        <v>7.2527472527472527</v>
      </c>
      <c r="G46" s="47">
        <f>G20</f>
        <v>14.285714285714286</v>
      </c>
      <c r="U46" s="21"/>
    </row>
    <row r="47" spans="1:21" x14ac:dyDescent="0.25">
      <c r="A47" s="182"/>
      <c r="C47" s="16" t="s">
        <v>85</v>
      </c>
      <c r="D47" s="22">
        <f>SUM(E47:G47)</f>
        <v>6.9999999999999991</v>
      </c>
      <c r="E47" s="57">
        <f>E39</f>
        <v>5.9230769230769225</v>
      </c>
      <c r="F47" s="55">
        <f>F39</f>
        <v>0.36263736263736257</v>
      </c>
      <c r="G47" s="49">
        <f>G21</f>
        <v>0.7142857142857143</v>
      </c>
      <c r="U47" s="21"/>
    </row>
    <row r="48" spans="1:21" x14ac:dyDescent="0.25">
      <c r="A48" s="182"/>
      <c r="C48" s="16" t="s">
        <v>86</v>
      </c>
      <c r="D48" s="22">
        <f>SUM(E48:G48)</f>
        <v>24</v>
      </c>
      <c r="E48" s="50">
        <f>E22</f>
        <v>22.615384615384617</v>
      </c>
      <c r="F48" s="19">
        <f>F22</f>
        <v>1.3846153846153846</v>
      </c>
      <c r="G48" s="51"/>
      <c r="H48" s="52"/>
      <c r="U48" s="21"/>
    </row>
    <row r="49" spans="1:21" x14ac:dyDescent="0.25">
      <c r="A49" s="183"/>
      <c r="C49" s="17" t="s">
        <v>9</v>
      </c>
      <c r="D49" s="6">
        <f>SUM(D46:D48)</f>
        <v>171</v>
      </c>
      <c r="E49" s="6"/>
      <c r="F49" s="6"/>
      <c r="G49" s="6"/>
      <c r="H49" s="6"/>
      <c r="U49" s="21"/>
    </row>
    <row r="50" spans="1:21" x14ac:dyDescent="0.25">
      <c r="U50" s="21"/>
    </row>
    <row r="51" spans="1:21" x14ac:dyDescent="0.25">
      <c r="A51" s="181" t="s">
        <v>300</v>
      </c>
      <c r="C51" t="s">
        <v>298</v>
      </c>
      <c r="U51" s="21"/>
    </row>
    <row r="52" spans="1:21" x14ac:dyDescent="0.25">
      <c r="A52" s="182"/>
      <c r="D52" s="170" t="s">
        <v>5</v>
      </c>
      <c r="E52" s="170"/>
      <c r="F52" s="170" t="s">
        <v>6</v>
      </c>
      <c r="G52" s="170"/>
      <c r="H52" s="170" t="s">
        <v>7</v>
      </c>
      <c r="I52" s="170"/>
      <c r="J52" s="170" t="s">
        <v>8</v>
      </c>
      <c r="K52" s="170"/>
      <c r="L52" s="170" t="s">
        <v>9</v>
      </c>
      <c r="M52" s="170"/>
      <c r="U52" s="21"/>
    </row>
    <row r="53" spans="1:21" x14ac:dyDescent="0.25">
      <c r="A53" s="182"/>
      <c r="D53" s="14" t="s">
        <v>43</v>
      </c>
      <c r="E53" s="14" t="s">
        <v>44</v>
      </c>
      <c r="F53" s="14" t="s">
        <v>43</v>
      </c>
      <c r="G53" s="14" t="s">
        <v>44</v>
      </c>
      <c r="H53" s="14" t="s">
        <v>43</v>
      </c>
      <c r="I53" s="14" t="s">
        <v>44</v>
      </c>
      <c r="J53" s="14" t="s">
        <v>43</v>
      </c>
      <c r="K53" s="14" t="s">
        <v>44</v>
      </c>
      <c r="L53" s="14" t="s">
        <v>43</v>
      </c>
      <c r="M53" s="14" t="s">
        <v>44</v>
      </c>
    </row>
    <row r="54" spans="1:21" x14ac:dyDescent="0.25">
      <c r="A54" s="182"/>
      <c r="C54" t="s">
        <v>77</v>
      </c>
      <c r="D54" s="28">
        <f>SUM(D55:D57)</f>
        <v>140</v>
      </c>
      <c r="E54" s="28">
        <f t="shared" ref="E54:M54" si="2">SUM(E55:E57)</f>
        <v>147</v>
      </c>
      <c r="F54" s="28">
        <f t="shared" si="2"/>
        <v>104</v>
      </c>
      <c r="G54" s="28">
        <f t="shared" si="2"/>
        <v>105</v>
      </c>
      <c r="H54" s="28">
        <f t="shared" si="2"/>
        <v>244</v>
      </c>
      <c r="I54" s="28">
        <f t="shared" si="2"/>
        <v>283</v>
      </c>
      <c r="J54" s="28">
        <f t="shared" si="2"/>
        <v>24</v>
      </c>
      <c r="K54" s="28">
        <f t="shared" si="2"/>
        <v>16</v>
      </c>
      <c r="L54" s="28">
        <f t="shared" si="2"/>
        <v>299</v>
      </c>
      <c r="M54" s="28">
        <f t="shared" si="2"/>
        <v>299</v>
      </c>
      <c r="Q54" s="21"/>
      <c r="R54" s="21"/>
      <c r="S54" s="21"/>
    </row>
    <row r="55" spans="1:21" x14ac:dyDescent="0.25">
      <c r="A55" s="182"/>
      <c r="C55" t="s">
        <v>80</v>
      </c>
      <c r="D55" s="28">
        <f t="shared" ref="D55:M55" si="3">D10</f>
        <v>0</v>
      </c>
      <c r="E55" s="28">
        <f t="shared" si="3"/>
        <v>0</v>
      </c>
      <c r="F55" s="28">
        <f t="shared" si="3"/>
        <v>96</v>
      </c>
      <c r="G55" s="28">
        <f t="shared" si="3"/>
        <v>96</v>
      </c>
      <c r="H55" s="28">
        <f t="shared" si="3"/>
        <v>96</v>
      </c>
      <c r="I55" s="28">
        <f t="shared" si="3"/>
        <v>96</v>
      </c>
      <c r="J55" s="28">
        <f t="shared" si="3"/>
        <v>0</v>
      </c>
      <c r="K55" s="28">
        <f t="shared" si="3"/>
        <v>0</v>
      </c>
      <c r="L55" s="28">
        <f t="shared" si="3"/>
        <v>96</v>
      </c>
      <c r="M55" s="28">
        <f t="shared" si="3"/>
        <v>96</v>
      </c>
      <c r="Q55" s="21"/>
      <c r="R55" s="21"/>
      <c r="S55" s="21"/>
    </row>
    <row r="56" spans="1:21" x14ac:dyDescent="0.25">
      <c r="A56" s="182"/>
      <c r="C56" t="s">
        <v>81</v>
      </c>
      <c r="D56" s="28">
        <f t="shared" ref="D56:M56" si="4">D11</f>
        <v>0</v>
      </c>
      <c r="E56" s="28">
        <f t="shared" si="4"/>
        <v>0</v>
      </c>
      <c r="F56" s="28">
        <f t="shared" si="4"/>
        <v>1</v>
      </c>
      <c r="G56" s="28" t="str">
        <f t="shared" si="4"/>
        <v>31</v>
      </c>
      <c r="H56" s="28">
        <f t="shared" si="4"/>
        <v>1</v>
      </c>
      <c r="I56" s="28">
        <f t="shared" si="4"/>
        <v>31</v>
      </c>
      <c r="J56" s="28" t="str">
        <f t="shared" si="4"/>
        <v>31</v>
      </c>
      <c r="K56" s="28">
        <f t="shared" si="4"/>
        <v>1</v>
      </c>
      <c r="L56" s="28">
        <f t="shared" si="4"/>
        <v>32</v>
      </c>
      <c r="M56" s="28">
        <f t="shared" si="4"/>
        <v>32</v>
      </c>
    </row>
    <row r="57" spans="1:21" ht="45" x14ac:dyDescent="0.25">
      <c r="A57" s="182"/>
      <c r="C57" s="60" t="s">
        <v>89</v>
      </c>
      <c r="D57" s="61">
        <f t="shared" ref="D57:M57" si="5">D8+D9+D12</f>
        <v>140</v>
      </c>
      <c r="E57" s="61">
        <f t="shared" si="5"/>
        <v>147</v>
      </c>
      <c r="F57" s="61">
        <f t="shared" si="5"/>
        <v>7</v>
      </c>
      <c r="G57" s="61">
        <f t="shared" si="5"/>
        <v>9</v>
      </c>
      <c r="H57" s="61">
        <f t="shared" si="5"/>
        <v>147</v>
      </c>
      <c r="I57" s="61">
        <f t="shared" si="5"/>
        <v>156</v>
      </c>
      <c r="J57" s="61">
        <f t="shared" si="5"/>
        <v>24</v>
      </c>
      <c r="K57" s="61">
        <f t="shared" si="5"/>
        <v>15</v>
      </c>
      <c r="L57" s="61">
        <f t="shared" si="5"/>
        <v>171</v>
      </c>
      <c r="M57" s="61">
        <f t="shared" si="5"/>
        <v>171</v>
      </c>
    </row>
    <row r="58" spans="1:21" x14ac:dyDescent="0.25">
      <c r="A58" s="182"/>
      <c r="C58" s="62" t="s">
        <v>94</v>
      </c>
      <c r="D58" s="63">
        <f>F46</f>
        <v>7.2527472527472527</v>
      </c>
      <c r="E58" s="63">
        <f>E47</f>
        <v>5.9230769230769225</v>
      </c>
      <c r="F58" s="63">
        <f>E47</f>
        <v>5.9230769230769225</v>
      </c>
      <c r="G58" s="63">
        <f>F46</f>
        <v>7.2527472527472527</v>
      </c>
      <c r="H58" s="63">
        <f>D58+F58</f>
        <v>13.175824175824175</v>
      </c>
      <c r="I58" s="63">
        <f>E58+G58</f>
        <v>13.175824175824175</v>
      </c>
      <c r="J58" s="61"/>
      <c r="K58" s="61"/>
      <c r="L58" s="63">
        <f>H58+J58</f>
        <v>13.175824175824175</v>
      </c>
      <c r="M58" s="63">
        <f>I58+K58</f>
        <v>13.175824175824175</v>
      </c>
    </row>
    <row r="59" spans="1:21" x14ac:dyDescent="0.25">
      <c r="A59" s="182"/>
      <c r="C59" s="62" t="s">
        <v>95</v>
      </c>
      <c r="D59" s="61"/>
      <c r="E59" s="61"/>
      <c r="F59" s="63">
        <f>G21</f>
        <v>0.7142857142857143</v>
      </c>
      <c r="G59" s="63">
        <f>F48</f>
        <v>1.3846153846153846</v>
      </c>
      <c r="H59" s="63">
        <f t="shared" ref="H59:H62" si="6">D59+F59</f>
        <v>0.7142857142857143</v>
      </c>
      <c r="I59" s="63">
        <f t="shared" ref="I59:I62" si="7">E59+G59</f>
        <v>1.3846153846153846</v>
      </c>
      <c r="J59" s="63">
        <f>F22</f>
        <v>1.3846153846153846</v>
      </c>
      <c r="K59" s="63">
        <f>G21</f>
        <v>0.7142857142857143</v>
      </c>
      <c r="L59" s="63">
        <f t="shared" ref="L59:L62" si="8">H59+J59</f>
        <v>2.098901098901099</v>
      </c>
      <c r="M59" s="63">
        <f t="shared" ref="M59:M62" si="9">I59+K59</f>
        <v>2.098901098901099</v>
      </c>
    </row>
    <row r="60" spans="1:21" x14ac:dyDescent="0.25">
      <c r="A60" s="182"/>
      <c r="C60" s="62" t="s">
        <v>96</v>
      </c>
      <c r="D60" s="61"/>
      <c r="E60" s="61"/>
      <c r="F60" s="63">
        <f>F39</f>
        <v>0.36263736263736257</v>
      </c>
      <c r="G60" s="63">
        <f>F47</f>
        <v>0.36263736263736257</v>
      </c>
      <c r="H60" s="63">
        <f t="shared" si="6"/>
        <v>0.36263736263736257</v>
      </c>
      <c r="I60" s="63">
        <f t="shared" si="7"/>
        <v>0.36263736263736257</v>
      </c>
      <c r="J60" s="61"/>
      <c r="K60" s="61"/>
      <c r="L60" s="63">
        <f t="shared" si="8"/>
        <v>0.36263736263736257</v>
      </c>
      <c r="M60" s="63">
        <f t="shared" si="9"/>
        <v>0.36263736263736257</v>
      </c>
    </row>
    <row r="61" spans="1:21" x14ac:dyDescent="0.25">
      <c r="A61" s="182"/>
      <c r="C61" s="62" t="s">
        <v>99</v>
      </c>
      <c r="D61" s="63">
        <f>G20</f>
        <v>14.285714285714286</v>
      </c>
      <c r="E61" s="63">
        <f>E22</f>
        <v>22.615384615384617</v>
      </c>
      <c r="F61" s="63"/>
      <c r="G61" s="63"/>
      <c r="H61" s="63">
        <f t="shared" ref="H61" si="10">D61+F61</f>
        <v>14.285714285714286</v>
      </c>
      <c r="I61" s="63">
        <f t="shared" ref="I61" si="11">E61+G61</f>
        <v>22.615384615384617</v>
      </c>
      <c r="J61" s="63">
        <f>E22</f>
        <v>22.615384615384617</v>
      </c>
      <c r="K61" s="63">
        <f>G20</f>
        <v>14.285714285714286</v>
      </c>
      <c r="L61" s="63">
        <f t="shared" ref="L61" si="12">H61+J61</f>
        <v>36.901098901098905</v>
      </c>
      <c r="M61" s="63">
        <f t="shared" ref="M61" si="13">I61+K61</f>
        <v>36.901098901098905</v>
      </c>
    </row>
    <row r="62" spans="1:21" x14ac:dyDescent="0.25">
      <c r="A62" s="182"/>
      <c r="C62" s="65" t="s">
        <v>97</v>
      </c>
      <c r="D62" s="66">
        <f>E38</f>
        <v>118.46153846153845</v>
      </c>
      <c r="E62" s="66">
        <f>E38</f>
        <v>118.46153846153845</v>
      </c>
      <c r="F62" s="66"/>
      <c r="G62" s="66"/>
      <c r="H62" s="66">
        <f t="shared" si="6"/>
        <v>118.46153846153845</v>
      </c>
      <c r="I62" s="66">
        <f t="shared" si="7"/>
        <v>118.46153846153845</v>
      </c>
      <c r="J62" s="59"/>
      <c r="K62" s="59"/>
      <c r="L62" s="66">
        <f t="shared" si="8"/>
        <v>118.46153846153845</v>
      </c>
      <c r="M62" s="66">
        <f t="shared" si="9"/>
        <v>118.46153846153845</v>
      </c>
    </row>
    <row r="63" spans="1:21" x14ac:dyDescent="0.25">
      <c r="A63" s="183"/>
      <c r="C63" s="64" t="s">
        <v>98</v>
      </c>
      <c r="D63" s="22">
        <f>SUM(D58:D62)-D57</f>
        <v>0</v>
      </c>
      <c r="E63" s="22">
        <f>SUM(E58:E62)-E57</f>
        <v>0</v>
      </c>
      <c r="F63" s="22">
        <f>SUM(F58:F62)-F57</f>
        <v>0</v>
      </c>
      <c r="G63" s="22">
        <f>SUM(G58:G62)-G57</f>
        <v>0</v>
      </c>
      <c r="H63" s="22">
        <f t="shared" ref="H63:M63" si="14">SUM(H58:H62)-H57</f>
        <v>0</v>
      </c>
      <c r="I63" s="22">
        <f t="shared" si="14"/>
        <v>0</v>
      </c>
      <c r="J63" s="22">
        <f t="shared" si="14"/>
        <v>0</v>
      </c>
      <c r="K63" s="22">
        <f t="shared" si="14"/>
        <v>0</v>
      </c>
      <c r="L63" s="22">
        <f t="shared" si="14"/>
        <v>0</v>
      </c>
      <c r="M63" s="22">
        <f t="shared" si="14"/>
        <v>0</v>
      </c>
    </row>
    <row r="64" spans="1:21" x14ac:dyDescent="0.25">
      <c r="P64" s="22"/>
    </row>
    <row r="65" spans="1:16" x14ac:dyDescent="0.25">
      <c r="A65" s="181" t="s">
        <v>301</v>
      </c>
      <c r="C65" s="195" t="s">
        <v>101</v>
      </c>
      <c r="D65" s="195"/>
      <c r="E65" s="195"/>
      <c r="F65" s="195"/>
      <c r="G65" s="195"/>
      <c r="H65" s="195"/>
      <c r="I65" s="195"/>
      <c r="J65" s="195"/>
      <c r="K65" s="195"/>
      <c r="L65" s="195"/>
      <c r="M65" s="195"/>
      <c r="P65" s="22"/>
    </row>
    <row r="66" spans="1:16" x14ac:dyDescent="0.25">
      <c r="A66" s="182"/>
      <c r="D66" s="170" t="s">
        <v>5</v>
      </c>
      <c r="E66" s="170"/>
      <c r="F66" s="170" t="s">
        <v>6</v>
      </c>
      <c r="G66" s="170"/>
      <c r="H66" s="170" t="s">
        <v>7</v>
      </c>
      <c r="I66" s="170"/>
      <c r="J66" s="170" t="s">
        <v>8</v>
      </c>
      <c r="K66" s="170"/>
      <c r="L66" s="170" t="s">
        <v>9</v>
      </c>
      <c r="M66" s="170"/>
      <c r="P66" s="22"/>
    </row>
    <row r="67" spans="1:16" x14ac:dyDescent="0.25">
      <c r="A67" s="182"/>
      <c r="C67" s="6"/>
      <c r="D67" s="14" t="s">
        <v>43</v>
      </c>
      <c r="E67" s="14" t="s">
        <v>44</v>
      </c>
      <c r="F67" s="14" t="s">
        <v>43</v>
      </c>
      <c r="G67" s="14" t="s">
        <v>44</v>
      </c>
      <c r="H67" s="14" t="s">
        <v>43</v>
      </c>
      <c r="I67" s="14" t="s">
        <v>44</v>
      </c>
      <c r="J67" s="14" t="s">
        <v>43</v>
      </c>
      <c r="K67" s="14" t="s">
        <v>44</v>
      </c>
      <c r="L67" s="14" t="s">
        <v>43</v>
      </c>
      <c r="M67" s="14" t="s">
        <v>44</v>
      </c>
    </row>
    <row r="68" spans="1:16" x14ac:dyDescent="0.25">
      <c r="A68" s="182"/>
      <c r="C68" t="s">
        <v>77</v>
      </c>
      <c r="D68" s="8">
        <f>SUM(D69:D72)</f>
        <v>140</v>
      </c>
      <c r="E68" s="8">
        <f t="shared" ref="E68:M68" si="15">SUM(E69:E72)</f>
        <v>147</v>
      </c>
      <c r="F68" s="8">
        <f t="shared" si="15"/>
        <v>7.6373626373626369</v>
      </c>
      <c r="G68" s="8">
        <f t="shared" si="15"/>
        <v>39.637362637362642</v>
      </c>
      <c r="H68" s="8">
        <f t="shared" si="15"/>
        <v>147.63736263736263</v>
      </c>
      <c r="I68" s="8">
        <f t="shared" si="15"/>
        <v>186.63736263736263</v>
      </c>
      <c r="J68" s="8">
        <f t="shared" si="15"/>
        <v>55</v>
      </c>
      <c r="K68" s="8">
        <f t="shared" si="15"/>
        <v>16</v>
      </c>
      <c r="L68" s="8">
        <f t="shared" si="15"/>
        <v>202.63736263736263</v>
      </c>
      <c r="M68" s="8">
        <f t="shared" si="15"/>
        <v>202.63736263736263</v>
      </c>
    </row>
    <row r="69" spans="1:16" x14ac:dyDescent="0.25">
      <c r="A69" s="182"/>
      <c r="C69" s="30" t="s">
        <v>94</v>
      </c>
      <c r="D69" s="8">
        <f t="shared" ref="D69:M69" si="16">D58</f>
        <v>7.2527472527472527</v>
      </c>
      <c r="E69" s="8">
        <f t="shared" si="16"/>
        <v>5.9230769230769225</v>
      </c>
      <c r="F69" s="8">
        <f t="shared" si="16"/>
        <v>5.9230769230769225</v>
      </c>
      <c r="G69" s="8">
        <f t="shared" si="16"/>
        <v>7.2527472527472527</v>
      </c>
      <c r="H69" s="8">
        <f t="shared" si="16"/>
        <v>13.175824175824175</v>
      </c>
      <c r="I69" s="8">
        <f t="shared" si="16"/>
        <v>13.175824175824175</v>
      </c>
      <c r="J69" s="8">
        <f t="shared" si="16"/>
        <v>0</v>
      </c>
      <c r="K69" s="8">
        <f t="shared" si="16"/>
        <v>0</v>
      </c>
      <c r="L69" s="8">
        <f t="shared" si="16"/>
        <v>13.175824175824175</v>
      </c>
      <c r="M69" s="8">
        <f t="shared" si="16"/>
        <v>13.175824175824175</v>
      </c>
    </row>
    <row r="70" spans="1:16" x14ac:dyDescent="0.25">
      <c r="A70" s="182"/>
      <c r="C70" s="30" t="s">
        <v>95</v>
      </c>
      <c r="D70" s="8">
        <f t="shared" ref="D70:M70" si="17">D56+D59</f>
        <v>0</v>
      </c>
      <c r="E70" s="8">
        <f t="shared" si="17"/>
        <v>0</v>
      </c>
      <c r="F70" s="8">
        <f t="shared" si="17"/>
        <v>1.7142857142857144</v>
      </c>
      <c r="G70" s="8">
        <f t="shared" si="17"/>
        <v>32.384615384615387</v>
      </c>
      <c r="H70" s="8">
        <f t="shared" si="17"/>
        <v>1.7142857142857144</v>
      </c>
      <c r="I70" s="8">
        <f t="shared" si="17"/>
        <v>32.384615384615387</v>
      </c>
      <c r="J70" s="8">
        <f t="shared" si="17"/>
        <v>32.384615384615387</v>
      </c>
      <c r="K70" s="8">
        <f t="shared" si="17"/>
        <v>1.7142857142857144</v>
      </c>
      <c r="L70" s="8">
        <f t="shared" si="17"/>
        <v>34.098901098901102</v>
      </c>
      <c r="M70" s="8">
        <f t="shared" si="17"/>
        <v>34.098901098901102</v>
      </c>
    </row>
    <row r="71" spans="1:16" x14ac:dyDescent="0.25">
      <c r="A71" s="182"/>
      <c r="C71" s="30" t="s">
        <v>97</v>
      </c>
      <c r="D71" s="8">
        <f t="shared" ref="D71:M71" si="18">D62</f>
        <v>118.46153846153845</v>
      </c>
      <c r="E71" s="8">
        <f t="shared" si="18"/>
        <v>118.46153846153845</v>
      </c>
      <c r="F71" s="8">
        <f t="shared" si="18"/>
        <v>0</v>
      </c>
      <c r="G71" s="8">
        <f t="shared" si="18"/>
        <v>0</v>
      </c>
      <c r="H71" s="8">
        <f t="shared" si="18"/>
        <v>118.46153846153845</v>
      </c>
      <c r="I71" s="8">
        <f t="shared" si="18"/>
        <v>118.46153846153845</v>
      </c>
      <c r="J71" s="8">
        <f t="shared" si="18"/>
        <v>0</v>
      </c>
      <c r="K71" s="8">
        <f t="shared" si="18"/>
        <v>0</v>
      </c>
      <c r="L71" s="8">
        <f t="shared" si="18"/>
        <v>118.46153846153845</v>
      </c>
      <c r="M71" s="8">
        <f t="shared" si="18"/>
        <v>118.46153846153845</v>
      </c>
    </row>
    <row r="72" spans="1:16" x14ac:dyDescent="0.25">
      <c r="A72" s="182"/>
      <c r="C72" s="32" t="s">
        <v>100</v>
      </c>
      <c r="D72" s="11">
        <f t="shared" ref="D72:M72" si="19">D61</f>
        <v>14.285714285714286</v>
      </c>
      <c r="E72" s="11">
        <f t="shared" si="19"/>
        <v>22.615384615384617</v>
      </c>
      <c r="F72" s="11">
        <f t="shared" si="19"/>
        <v>0</v>
      </c>
      <c r="G72" s="11">
        <f t="shared" si="19"/>
        <v>0</v>
      </c>
      <c r="H72" s="11">
        <f t="shared" si="19"/>
        <v>14.285714285714286</v>
      </c>
      <c r="I72" s="11">
        <f t="shared" si="19"/>
        <v>22.615384615384617</v>
      </c>
      <c r="J72" s="11">
        <f t="shared" si="19"/>
        <v>22.615384615384617</v>
      </c>
      <c r="K72" s="11">
        <f t="shared" si="19"/>
        <v>14.285714285714286</v>
      </c>
      <c r="L72" s="11">
        <f t="shared" si="19"/>
        <v>36.901098901098905</v>
      </c>
      <c r="M72" s="11">
        <f t="shared" si="19"/>
        <v>36.901098901098905</v>
      </c>
    </row>
    <row r="73" spans="1:16" x14ac:dyDescent="0.25">
      <c r="A73" s="182"/>
      <c r="C73" s="20" t="s">
        <v>119</v>
      </c>
      <c r="F73" s="22">
        <f>F10+F60</f>
        <v>96.362637362637358</v>
      </c>
      <c r="G73" s="22">
        <f>G10+G60</f>
        <v>96.362637362637358</v>
      </c>
      <c r="H73" s="22">
        <f>F73</f>
        <v>96.362637362637358</v>
      </c>
      <c r="I73" s="22">
        <f>G73</f>
        <v>96.362637362637358</v>
      </c>
      <c r="L73" s="22">
        <f>H73</f>
        <v>96.362637362637358</v>
      </c>
      <c r="M73" s="22">
        <f>I73</f>
        <v>96.362637362637358</v>
      </c>
    </row>
    <row r="74" spans="1:16" x14ac:dyDescent="0.25">
      <c r="A74" s="182"/>
      <c r="C74" s="20" t="s">
        <v>120</v>
      </c>
      <c r="D74" s="8">
        <f>D68+D73</f>
        <v>140</v>
      </c>
      <c r="E74" s="8">
        <f t="shared" ref="E74:M74" si="20">E68+E73</f>
        <v>147</v>
      </c>
      <c r="F74" s="8">
        <f t="shared" si="20"/>
        <v>104</v>
      </c>
      <c r="G74" s="8">
        <f t="shared" si="20"/>
        <v>136</v>
      </c>
      <c r="H74" s="8">
        <f t="shared" si="20"/>
        <v>244</v>
      </c>
      <c r="I74" s="8">
        <f t="shared" si="20"/>
        <v>283</v>
      </c>
      <c r="J74" s="8">
        <f t="shared" si="20"/>
        <v>55</v>
      </c>
      <c r="K74" s="8">
        <f t="shared" si="20"/>
        <v>16</v>
      </c>
      <c r="L74" s="8">
        <f t="shared" si="20"/>
        <v>299</v>
      </c>
      <c r="M74" s="8">
        <f t="shared" si="20"/>
        <v>299</v>
      </c>
    </row>
    <row r="75" spans="1:16" x14ac:dyDescent="0.25">
      <c r="A75" s="183"/>
      <c r="C75" s="20" t="s">
        <v>26</v>
      </c>
      <c r="D75" s="8">
        <f t="shared" ref="D75:M75" si="21">D54-D74</f>
        <v>0</v>
      </c>
      <c r="E75" s="8">
        <f t="shared" si="21"/>
        <v>0</v>
      </c>
      <c r="F75" s="8">
        <f t="shared" si="21"/>
        <v>0</v>
      </c>
      <c r="G75" s="8">
        <f t="shared" si="21"/>
        <v>-31</v>
      </c>
      <c r="H75" s="8">
        <f t="shared" si="21"/>
        <v>0</v>
      </c>
      <c r="I75" s="8">
        <f t="shared" si="21"/>
        <v>0</v>
      </c>
      <c r="J75" s="8">
        <f t="shared" si="21"/>
        <v>-31</v>
      </c>
      <c r="K75" s="8">
        <f t="shared" si="21"/>
        <v>0</v>
      </c>
      <c r="L75" s="8">
        <f t="shared" si="21"/>
        <v>0</v>
      </c>
      <c r="M75" s="8">
        <f t="shared" si="21"/>
        <v>0</v>
      </c>
    </row>
    <row r="76" spans="1:16" x14ac:dyDescent="0.25">
      <c r="C76" s="20"/>
      <c r="F76" s="22"/>
      <c r="G76" s="22"/>
    </row>
    <row r="77" spans="1:16" x14ac:dyDescent="0.25">
      <c r="C77" t="s">
        <v>102</v>
      </c>
    </row>
    <row r="78" spans="1:16" x14ac:dyDescent="0.25">
      <c r="C78" t="s">
        <v>103</v>
      </c>
      <c r="D78" s="8">
        <f>D68-E68</f>
        <v>-7</v>
      </c>
      <c r="F78" s="8">
        <f>F68-G68</f>
        <v>-32.000000000000007</v>
      </c>
      <c r="H78" s="8">
        <f>H68-I68</f>
        <v>-39</v>
      </c>
      <c r="J78" s="8">
        <f>J68-K68</f>
        <v>39</v>
      </c>
      <c r="L78" s="8">
        <f>L68-M68</f>
        <v>0</v>
      </c>
    </row>
    <row r="79" spans="1:16" x14ac:dyDescent="0.25">
      <c r="C79" t="s">
        <v>104</v>
      </c>
      <c r="D79">
        <f>D7-E7</f>
        <v>-7</v>
      </c>
      <c r="F79">
        <f>F7-G7</f>
        <v>-32</v>
      </c>
      <c r="H79">
        <f>H7-I7</f>
        <v>-39</v>
      </c>
      <c r="J79">
        <f>J7-K7</f>
        <v>39</v>
      </c>
      <c r="L79">
        <f>L7-M7</f>
        <v>0</v>
      </c>
    </row>
  </sheetData>
  <mergeCells count="33">
    <mergeCell ref="A51:A63"/>
    <mergeCell ref="A65:A75"/>
    <mergeCell ref="A26:A32"/>
    <mergeCell ref="A34:A40"/>
    <mergeCell ref="A42:A49"/>
    <mergeCell ref="C34:G34"/>
    <mergeCell ref="C26:G26"/>
    <mergeCell ref="A2:M2"/>
    <mergeCell ref="A4:A12"/>
    <mergeCell ref="A14:M14"/>
    <mergeCell ref="A16:A24"/>
    <mergeCell ref="C16:L16"/>
    <mergeCell ref="C42:H42"/>
    <mergeCell ref="E43:H43"/>
    <mergeCell ref="C65:M65"/>
    <mergeCell ref="C4:M4"/>
    <mergeCell ref="E17:H17"/>
    <mergeCell ref="C17:D18"/>
    <mergeCell ref="D52:E52"/>
    <mergeCell ref="F52:G52"/>
    <mergeCell ref="H52:I52"/>
    <mergeCell ref="J52:K52"/>
    <mergeCell ref="L52:M52"/>
    <mergeCell ref="D5:E5"/>
    <mergeCell ref="F5:G5"/>
    <mergeCell ref="H5:I5"/>
    <mergeCell ref="J5:K5"/>
    <mergeCell ref="L5:M5"/>
    <mergeCell ref="D66:E66"/>
    <mergeCell ref="F66:G66"/>
    <mergeCell ref="H66:I66"/>
    <mergeCell ref="J66:K66"/>
    <mergeCell ref="L66:M6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1"/>
  <sheetViews>
    <sheetView workbookViewId="0"/>
  </sheetViews>
  <sheetFormatPr defaultRowHeight="15" x14ac:dyDescent="0.25"/>
  <cols>
    <col min="1" max="1" width="17.42578125" customWidth="1"/>
    <col min="2" max="2" width="7.140625" customWidth="1"/>
    <col min="7" max="7" width="7.28515625" customWidth="1"/>
    <col min="8" max="8" width="6.28515625" customWidth="1"/>
    <col min="9" max="9" width="13.42578125" customWidth="1"/>
    <col min="11" max="11" width="10.28515625" customWidth="1"/>
  </cols>
  <sheetData>
    <row r="3" spans="1:11" x14ac:dyDescent="0.25">
      <c r="A3" s="199" t="s">
        <v>307</v>
      </c>
      <c r="B3" s="200"/>
      <c r="C3" s="200"/>
      <c r="D3" s="200"/>
      <c r="E3" s="201"/>
      <c r="G3" s="199" t="s">
        <v>312</v>
      </c>
      <c r="H3" s="200"/>
      <c r="I3" s="200"/>
      <c r="J3" s="200"/>
      <c r="K3" s="201"/>
    </row>
    <row r="4" spans="1:11" x14ac:dyDescent="0.25">
      <c r="A4" s="202" t="s">
        <v>9</v>
      </c>
      <c r="B4" s="203"/>
      <c r="C4" s="206" t="s">
        <v>83</v>
      </c>
      <c r="D4" s="194"/>
      <c r="E4" s="207"/>
      <c r="G4" s="202"/>
      <c r="H4" s="203"/>
      <c r="I4" s="206" t="s">
        <v>83</v>
      </c>
      <c r="J4" s="194"/>
      <c r="K4" s="207"/>
    </row>
    <row r="5" spans="1:11" ht="45" x14ac:dyDescent="0.25">
      <c r="A5" s="204"/>
      <c r="B5" s="205"/>
      <c r="C5" s="136" t="s">
        <v>304</v>
      </c>
      <c r="D5" s="103" t="s">
        <v>305</v>
      </c>
      <c r="E5" s="137" t="s">
        <v>306</v>
      </c>
      <c r="G5" s="204"/>
      <c r="H5" s="205"/>
      <c r="I5" s="219" t="s">
        <v>304</v>
      </c>
      <c r="J5" s="179" t="s">
        <v>305</v>
      </c>
      <c r="K5" s="221" t="s">
        <v>306</v>
      </c>
    </row>
    <row r="6" spans="1:11" x14ac:dyDescent="0.25">
      <c r="A6" s="152" t="s">
        <v>88</v>
      </c>
      <c r="B6" s="138">
        <v>1229</v>
      </c>
      <c r="C6" s="140">
        <f>Transfers!E12</f>
        <v>964</v>
      </c>
      <c r="D6" s="141">
        <f>Transfers!G12</f>
        <v>248</v>
      </c>
      <c r="E6" s="142">
        <f>Transfers!K12</f>
        <v>17</v>
      </c>
      <c r="G6" s="211" t="s">
        <v>88</v>
      </c>
      <c r="H6" s="212"/>
      <c r="I6" s="220"/>
      <c r="J6" s="175"/>
      <c r="K6" s="222"/>
    </row>
    <row r="7" spans="1:11" ht="60" x14ac:dyDescent="0.25">
      <c r="A7" s="153" t="s">
        <v>304</v>
      </c>
      <c r="B7" s="154">
        <f>Transfers!D12</f>
        <v>807</v>
      </c>
      <c r="C7" s="135" t="s">
        <v>308</v>
      </c>
      <c r="D7" s="144" t="s">
        <v>124</v>
      </c>
      <c r="E7" s="145"/>
      <c r="G7" s="213" t="s">
        <v>304</v>
      </c>
      <c r="H7" s="214"/>
      <c r="I7" s="159" t="s">
        <v>313</v>
      </c>
      <c r="J7" s="162" t="s">
        <v>315</v>
      </c>
      <c r="K7" s="160" t="s">
        <v>314</v>
      </c>
    </row>
    <row r="8" spans="1:11" ht="45" x14ac:dyDescent="0.25">
      <c r="A8" s="153" t="s">
        <v>305</v>
      </c>
      <c r="B8" s="154">
        <f>Transfers!F12</f>
        <v>367</v>
      </c>
      <c r="C8" s="143" t="s">
        <v>74</v>
      </c>
      <c r="D8" s="134" t="s">
        <v>308</v>
      </c>
      <c r="E8" s="146"/>
      <c r="G8" s="215" t="s">
        <v>305</v>
      </c>
      <c r="H8" s="216"/>
      <c r="I8" s="163" t="s">
        <v>317</v>
      </c>
      <c r="J8" s="134" t="s">
        <v>308</v>
      </c>
      <c r="K8" s="163" t="s">
        <v>317</v>
      </c>
    </row>
    <row r="9" spans="1:11" ht="45" x14ac:dyDescent="0.25">
      <c r="A9" s="155" t="s">
        <v>306</v>
      </c>
      <c r="B9" s="139">
        <f>Transfers!J12</f>
        <v>55</v>
      </c>
      <c r="C9" s="147"/>
      <c r="D9" s="148"/>
      <c r="E9" s="133" t="s">
        <v>308</v>
      </c>
      <c r="G9" s="217" t="s">
        <v>306</v>
      </c>
      <c r="H9" s="218"/>
      <c r="I9" s="160" t="s">
        <v>314</v>
      </c>
      <c r="J9" s="164" t="s">
        <v>316</v>
      </c>
      <c r="K9" s="133" t="s">
        <v>308</v>
      </c>
    </row>
    <row r="10" spans="1:11" s="52" customFormat="1" ht="9" customHeight="1" x14ac:dyDescent="0.25">
      <c r="A10" s="208"/>
      <c r="B10" s="209"/>
      <c r="C10" s="209"/>
      <c r="D10" s="209"/>
      <c r="E10" s="210"/>
      <c r="G10" s="208"/>
      <c r="H10" s="209"/>
      <c r="I10" s="209"/>
      <c r="J10" s="209"/>
      <c r="K10" s="210"/>
    </row>
    <row r="11" spans="1:11" x14ac:dyDescent="0.25">
      <c r="A11" s="156" t="s">
        <v>309</v>
      </c>
      <c r="B11" s="150"/>
      <c r="C11" s="209" t="s">
        <v>310</v>
      </c>
      <c r="D11" s="209"/>
      <c r="E11" s="157"/>
      <c r="G11" s="156" t="s">
        <v>5</v>
      </c>
      <c r="H11" s="161"/>
      <c r="I11" s="1"/>
      <c r="J11" s="149" t="s">
        <v>318</v>
      </c>
      <c r="K11" s="165"/>
    </row>
  </sheetData>
  <mergeCells count="16">
    <mergeCell ref="C11:D11"/>
    <mergeCell ref="A3:E3"/>
    <mergeCell ref="A4:B5"/>
    <mergeCell ref="C4:E4"/>
    <mergeCell ref="A10:E10"/>
    <mergeCell ref="G3:K3"/>
    <mergeCell ref="G4:H5"/>
    <mergeCell ref="I4:K4"/>
    <mergeCell ref="G10:K10"/>
    <mergeCell ref="G6:H6"/>
    <mergeCell ref="G7:H7"/>
    <mergeCell ref="G8:H8"/>
    <mergeCell ref="G9:H9"/>
    <mergeCell ref="I5:I6"/>
    <mergeCell ref="J5:J6"/>
    <mergeCell ref="K5:K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NTA Tables</vt:lpstr>
      <vt:lpstr>LC and RA</vt:lpstr>
      <vt:lpstr>Transfers</vt:lpstr>
      <vt:lpstr>Other current transfers</vt:lpstr>
      <vt:lpstr>Powerpoint charts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dc:creator>
  <cp:lastModifiedBy>Andy</cp:lastModifiedBy>
  <dcterms:created xsi:type="dcterms:W3CDTF">2012-12-20T00:43:57Z</dcterms:created>
  <dcterms:modified xsi:type="dcterms:W3CDTF">2013-05-29T00:41:52Z</dcterms:modified>
</cp:coreProperties>
</file>